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PLN\Community Plan Updates\Clairemont CPU\Workshop\POST WORKSHOP WORK\"/>
    </mc:Choice>
  </mc:AlternateContent>
  <xr:revisionPtr revIDLastSave="0" documentId="13_ncr:1_{C2F2754E-F900-4884-9901-792552FC76C2}" xr6:coauthVersionLast="36" xr6:coauthVersionMax="36" xr10:uidLastSave="{00000000-0000-0000-0000-000000000000}"/>
  <workbookProtection workbookAlgorithmName="SHA-512" workbookHashValue="tRrTF7cldisYAj+YQyKvkUjoxvNaei0+ZhMxCclt+7PhXV6g67i1Hv66D8dzu3xtrWzxmMpSsaFmvTtGC8IDUA==" workbookSaltValue="ZcPHKsXIvBhsvh8rLbqMIg==" workbookSpinCount="100000" lockStructure="1"/>
  <bookViews>
    <workbookView xWindow="0" yWindow="7200" windowWidth="28365" windowHeight="11910" firstSheet="1" activeTab="1" xr2:uid="{91BB09D3-18BF-4120-87DE-C17447570A96}"/>
  </bookViews>
  <sheets>
    <sheet name="DASHBOARD" sheetId="95" state="hidden" r:id="rId1"/>
    <sheet name="Sheet1" sheetId="1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  <sheet name="Sheet9" sheetId="9" r:id="rId10"/>
    <sheet name="Sheet10" sheetId="10" r:id="rId11"/>
    <sheet name="Sheet11" sheetId="11" r:id="rId12"/>
    <sheet name="Sheet12" sheetId="12" r:id="rId13"/>
    <sheet name="Sheet13" sheetId="13" r:id="rId14"/>
    <sheet name="Sheet14" sheetId="14" r:id="rId15"/>
    <sheet name="Sheet15" sheetId="15" r:id="rId16"/>
    <sheet name="Sheet16" sheetId="16" r:id="rId17"/>
    <sheet name="Sheet17" sheetId="17" r:id="rId18"/>
    <sheet name="Sheet18" sheetId="18" r:id="rId19"/>
    <sheet name="Sheet19" sheetId="19" r:id="rId20"/>
    <sheet name="Sheet20" sheetId="20" r:id="rId21"/>
    <sheet name="Sheet21" sheetId="21" r:id="rId22"/>
    <sheet name="Sheet22" sheetId="22" r:id="rId23"/>
    <sheet name="Sheet23" sheetId="23" r:id="rId24"/>
    <sheet name="Sheet24" sheetId="24" r:id="rId25"/>
    <sheet name="Sheet25" sheetId="25" r:id="rId26"/>
    <sheet name="Sheet26" sheetId="26" r:id="rId27"/>
    <sheet name="Sheet27" sheetId="27" r:id="rId28"/>
    <sheet name="Sheet28" sheetId="28" r:id="rId29"/>
    <sheet name="Sheet29" sheetId="29" r:id="rId30"/>
    <sheet name="Sheet30" sheetId="30" r:id="rId31"/>
    <sheet name="Sheet31" sheetId="31" r:id="rId32"/>
    <sheet name="Sheet32" sheetId="32" r:id="rId33"/>
    <sheet name="Sheet33" sheetId="33" r:id="rId34"/>
    <sheet name="Sheet34" sheetId="34" r:id="rId35"/>
    <sheet name="Sheet35" sheetId="35" r:id="rId36"/>
    <sheet name="Sheet36" sheetId="36" r:id="rId37"/>
    <sheet name="Sheet37" sheetId="37" r:id="rId38"/>
    <sheet name="Sheet38" sheetId="38" r:id="rId39"/>
    <sheet name="Sheet39" sheetId="39" r:id="rId40"/>
    <sheet name="Sheet40" sheetId="40" r:id="rId41"/>
    <sheet name="Sheet41" sheetId="41" r:id="rId42"/>
    <sheet name="Sheet42" sheetId="42" r:id="rId43"/>
    <sheet name="Sheet43" sheetId="43" r:id="rId44"/>
    <sheet name="Sheet44" sheetId="44" r:id="rId45"/>
    <sheet name="Sheet45" sheetId="45" r:id="rId46"/>
    <sheet name="Sheet46" sheetId="46" r:id="rId47"/>
    <sheet name="Sheet47" sheetId="47" r:id="rId48"/>
    <sheet name="Sheet48" sheetId="48" r:id="rId49"/>
    <sheet name="Sheet49" sheetId="49" r:id="rId50"/>
    <sheet name="Sheet50" sheetId="50" r:id="rId51"/>
    <sheet name="Sheet51" sheetId="51" r:id="rId52"/>
    <sheet name="Sheet52" sheetId="52" r:id="rId53"/>
    <sheet name="Sheet53" sheetId="53" r:id="rId54"/>
    <sheet name="Sheet54" sheetId="54" r:id="rId55"/>
    <sheet name="Sheet55" sheetId="55" r:id="rId56"/>
    <sheet name="Sheet56" sheetId="56" r:id="rId57"/>
    <sheet name="Sheet57" sheetId="57" r:id="rId58"/>
    <sheet name="Sheet58" sheetId="58" r:id="rId59"/>
    <sheet name="Sheet59" sheetId="59" r:id="rId60"/>
    <sheet name="Sheet60" sheetId="60" r:id="rId61"/>
    <sheet name="Sheet61" sheetId="61" r:id="rId62"/>
    <sheet name="Sheet62" sheetId="62" r:id="rId63"/>
    <sheet name="Sheet63" sheetId="63" r:id="rId64"/>
    <sheet name="Sheet64" sheetId="64" r:id="rId65"/>
    <sheet name="Sheet65" sheetId="65" r:id="rId66"/>
    <sheet name="Sheet66" sheetId="66" r:id="rId67"/>
    <sheet name="Sheet67" sheetId="67" r:id="rId68"/>
    <sheet name="Sheet68" sheetId="68" r:id="rId69"/>
    <sheet name="Sheet69" sheetId="69" r:id="rId70"/>
    <sheet name="Sheet70" sheetId="70" r:id="rId71"/>
    <sheet name="Sheet71" sheetId="71" r:id="rId72"/>
    <sheet name="Sheet72" sheetId="72" r:id="rId73"/>
    <sheet name="Sheet73" sheetId="73" r:id="rId74"/>
    <sheet name="Sheet74" sheetId="74" r:id="rId75"/>
    <sheet name="Sheet75" sheetId="75" r:id="rId76"/>
    <sheet name="Sheet76" sheetId="76" r:id="rId77"/>
    <sheet name="Sheet77" sheetId="77" r:id="rId78"/>
    <sheet name="Sheet78" sheetId="78" r:id="rId79"/>
    <sheet name="Sheet79" sheetId="79" r:id="rId80"/>
    <sheet name="Sheet80" sheetId="80" r:id="rId81"/>
    <sheet name="Sheet81" sheetId="81" r:id="rId82"/>
    <sheet name="Sheet82" sheetId="82" r:id="rId83"/>
    <sheet name="Sheet83" sheetId="83" r:id="rId84"/>
    <sheet name="Sheet84" sheetId="84" r:id="rId85"/>
    <sheet name="Sheet85" sheetId="85" r:id="rId86"/>
    <sheet name="Sheet86" sheetId="86" r:id="rId87"/>
    <sheet name="Sheet87" sheetId="87" r:id="rId88"/>
    <sheet name="Sheet88" sheetId="88" r:id="rId89"/>
    <sheet name="Sheet89" sheetId="89" r:id="rId90"/>
    <sheet name="Sheet90" sheetId="90" r:id="rId91"/>
    <sheet name="Sheet91" sheetId="91" r:id="rId92"/>
    <sheet name="Sheet92" sheetId="92" r:id="rId93"/>
    <sheet name="Sheet93" sheetId="93" r:id="rId94"/>
    <sheet name="Most Selected Scenarios " sheetId="96" r:id="rId95"/>
    <sheet name="Results" sheetId="94" state="hidden" r:id="rId9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5" i="96" l="1"/>
  <c r="F42" i="96"/>
  <c r="F36" i="96"/>
  <c r="F30" i="96"/>
  <c r="F25" i="96"/>
  <c r="F19" i="96"/>
  <c r="F16" i="96"/>
  <c r="F12" i="96"/>
  <c r="F8" i="96"/>
  <c r="F46" i="96" s="1"/>
  <c r="E4" i="94" l="1"/>
  <c r="G4" i="94"/>
  <c r="AB8" i="95" s="1"/>
  <c r="G3" i="1" l="1"/>
  <c r="G3" i="2"/>
  <c r="G3" i="3"/>
  <c r="G3" i="4"/>
  <c r="G3" i="5"/>
  <c r="G3" i="6"/>
  <c r="G3" i="7"/>
  <c r="G3" i="8"/>
  <c r="G3" i="9"/>
  <c r="G3" i="10"/>
  <c r="G3" i="11"/>
  <c r="G3" i="12"/>
  <c r="G3" i="13"/>
  <c r="G3" i="14"/>
  <c r="G3" i="15"/>
  <c r="G3" i="16"/>
  <c r="G3" i="17"/>
  <c r="G3" i="18"/>
  <c r="G3" i="19"/>
  <c r="G3" i="20"/>
  <c r="G3" i="21"/>
  <c r="G3" i="22"/>
  <c r="G3" i="23"/>
  <c r="G3" i="24"/>
  <c r="G3" i="25"/>
  <c r="G3" i="26"/>
  <c r="G3" i="27"/>
  <c r="G3" i="28"/>
  <c r="G3" i="29"/>
  <c r="G3" i="30"/>
  <c r="G3" i="31"/>
  <c r="G3" i="32"/>
  <c r="G3" i="33"/>
  <c r="G3" i="34"/>
  <c r="G3" i="35"/>
  <c r="G3" i="36"/>
  <c r="G3" i="37"/>
  <c r="G3" i="38"/>
  <c r="G3" i="39"/>
  <c r="G3" i="40"/>
  <c r="G3" i="41"/>
  <c r="G3" i="42"/>
  <c r="G3" i="43"/>
  <c r="G3" i="44"/>
  <c r="G3" i="45"/>
  <c r="G3" i="46"/>
  <c r="G3" i="47"/>
  <c r="G3" i="48"/>
  <c r="G3" i="49"/>
  <c r="G3" i="50"/>
  <c r="G3" i="51"/>
  <c r="G3" i="52"/>
  <c r="G3" i="53"/>
  <c r="G3" i="54"/>
  <c r="G3" i="55"/>
  <c r="G3" i="56"/>
  <c r="G3" i="57"/>
  <c r="G3" i="58"/>
  <c r="G3" i="59"/>
  <c r="G3" i="60"/>
  <c r="G3" i="61"/>
  <c r="G3" i="62"/>
  <c r="G3" i="63"/>
  <c r="G3" i="64"/>
  <c r="G3" i="65"/>
  <c r="G3" i="66"/>
  <c r="G3" i="67"/>
  <c r="G3" i="68"/>
  <c r="G3" i="69"/>
  <c r="G3" i="70"/>
  <c r="G3" i="71"/>
  <c r="G3" i="72"/>
  <c r="G3" i="73"/>
  <c r="G3" i="74"/>
  <c r="G3" i="75"/>
  <c r="G3" i="76"/>
  <c r="G3" i="77"/>
  <c r="G3" i="78"/>
  <c r="G3" i="79"/>
  <c r="G3" i="80"/>
  <c r="G3" i="81"/>
  <c r="G3" i="82"/>
  <c r="G3" i="83"/>
  <c r="G3" i="84"/>
  <c r="G3" i="85"/>
  <c r="G3" i="86"/>
  <c r="G3" i="87"/>
  <c r="G3" i="88"/>
  <c r="G3" i="89"/>
  <c r="G3" i="90"/>
  <c r="G3" i="91"/>
  <c r="G3" i="92"/>
  <c r="G3" i="93"/>
  <c r="G3" i="94"/>
  <c r="X8" i="95" s="1"/>
  <c r="E3" i="1"/>
  <c r="E3" i="2"/>
  <c r="E3" i="3"/>
  <c r="E3" i="4"/>
  <c r="E3" i="5"/>
  <c r="E3" i="6"/>
  <c r="E3" i="7"/>
  <c r="E3" i="8"/>
  <c r="E3" i="9"/>
  <c r="E3" i="10"/>
  <c r="E3" i="11"/>
  <c r="E3" i="12"/>
  <c r="E3" i="13"/>
  <c r="E3" i="14"/>
  <c r="E3" i="15"/>
  <c r="E3" i="16"/>
  <c r="E3" i="17"/>
  <c r="E3" i="18"/>
  <c r="E3" i="19"/>
  <c r="E3" i="20"/>
  <c r="E3" i="21"/>
  <c r="E3" i="22"/>
  <c r="E3" i="23"/>
  <c r="E3" i="24"/>
  <c r="E3" i="25"/>
  <c r="E3" i="26"/>
  <c r="E3" i="27"/>
  <c r="E3" i="28"/>
  <c r="E3" i="29"/>
  <c r="E3" i="30"/>
  <c r="E3" i="31"/>
  <c r="E3" i="32"/>
  <c r="E3" i="33"/>
  <c r="E3" i="34"/>
  <c r="E3" i="35"/>
  <c r="E3" i="36"/>
  <c r="E3" i="37"/>
  <c r="E3" i="38"/>
  <c r="E3" i="39"/>
  <c r="E3" i="40"/>
  <c r="E3" i="41"/>
  <c r="E3" i="42"/>
  <c r="E3" i="43"/>
  <c r="E3" i="44"/>
  <c r="E3" i="45"/>
  <c r="E3" i="46"/>
  <c r="E3" i="47"/>
  <c r="E3" i="48"/>
  <c r="E3" i="49"/>
  <c r="E3" i="50"/>
  <c r="E3" i="51"/>
  <c r="E3" i="52"/>
  <c r="E3" i="53"/>
  <c r="E3" i="54"/>
  <c r="E3" i="55"/>
  <c r="E3" i="56"/>
  <c r="E3" i="57"/>
  <c r="E3" i="58"/>
  <c r="E3" i="59"/>
  <c r="E3" i="60"/>
  <c r="E3" i="61"/>
  <c r="E3" i="62"/>
  <c r="E3" i="63"/>
  <c r="E3" i="64"/>
  <c r="E3" i="65"/>
  <c r="E3" i="66"/>
  <c r="E3" i="67"/>
  <c r="E3" i="68"/>
  <c r="E3" i="69"/>
  <c r="E3" i="70"/>
  <c r="E3" i="71"/>
  <c r="E3" i="72"/>
  <c r="E3" i="73"/>
  <c r="E3" i="74"/>
  <c r="E3" i="75"/>
  <c r="E3" i="76"/>
  <c r="E3" i="77"/>
  <c r="E3" i="78"/>
  <c r="E3" i="79"/>
  <c r="E3" i="80"/>
  <c r="E3" i="81"/>
  <c r="E3" i="82"/>
  <c r="E3" i="83"/>
  <c r="E3" i="84"/>
  <c r="E3" i="85"/>
  <c r="E3" i="86"/>
  <c r="E3" i="87"/>
  <c r="E3" i="88"/>
  <c r="E3" i="89"/>
  <c r="E3" i="90"/>
  <c r="E3" i="91"/>
  <c r="E3" i="92"/>
  <c r="E3" i="93"/>
  <c r="E3" i="94"/>
  <c r="R8" i="95" s="1"/>
  <c r="C3" i="1"/>
  <c r="C3" i="2"/>
  <c r="C3" i="3"/>
  <c r="C3" i="4"/>
  <c r="C3" i="5"/>
  <c r="C3" i="6"/>
  <c r="C3" i="7"/>
  <c r="C3" i="8"/>
  <c r="C3" i="9"/>
  <c r="C3" i="10"/>
  <c r="C3" i="11"/>
  <c r="C3" i="12"/>
  <c r="C3" i="13"/>
  <c r="C3" i="14"/>
  <c r="C3" i="15"/>
  <c r="C3" i="16"/>
  <c r="C3" i="17"/>
  <c r="C3" i="18"/>
  <c r="C3" i="19"/>
  <c r="C3" i="20"/>
  <c r="C3" i="21"/>
  <c r="C3" i="22"/>
  <c r="C3" i="23"/>
  <c r="C3" i="24"/>
  <c r="C3" i="25"/>
  <c r="C3" i="26"/>
  <c r="C3" i="27"/>
  <c r="C3" i="28"/>
  <c r="C3" i="29"/>
  <c r="C3" i="30"/>
  <c r="C3" i="31"/>
  <c r="C3" i="32"/>
  <c r="C3" i="33"/>
  <c r="C3" i="34"/>
  <c r="C3" i="35"/>
  <c r="C3" i="36"/>
  <c r="C3" i="37"/>
  <c r="C3" i="38"/>
  <c r="C3" i="39"/>
  <c r="C3" i="40"/>
  <c r="C3" i="41"/>
  <c r="C3" i="42"/>
  <c r="C3" i="43"/>
  <c r="C3" i="44"/>
  <c r="C3" i="45"/>
  <c r="C3" i="46"/>
  <c r="C3" i="47"/>
  <c r="C3" i="48"/>
  <c r="C3" i="49"/>
  <c r="C3" i="50"/>
  <c r="C3" i="51"/>
  <c r="C3" i="52"/>
  <c r="C3" i="53"/>
  <c r="C3" i="54"/>
  <c r="C3" i="55"/>
  <c r="C3" i="56"/>
  <c r="C3" i="57"/>
  <c r="C3" i="58"/>
  <c r="C3" i="59"/>
  <c r="C3" i="60"/>
  <c r="C3" i="61"/>
  <c r="C3" i="62"/>
  <c r="C3" i="63"/>
  <c r="C3" i="64"/>
  <c r="C3" i="65"/>
  <c r="C3" i="66"/>
  <c r="C3" i="67"/>
  <c r="C3" i="68"/>
  <c r="C3" i="69"/>
  <c r="C3" i="70"/>
  <c r="C3" i="71"/>
  <c r="C3" i="72"/>
  <c r="C3" i="73"/>
  <c r="C3" i="74"/>
  <c r="C3" i="75"/>
  <c r="C3" i="76"/>
  <c r="C3" i="77"/>
  <c r="C3" i="78"/>
  <c r="C3" i="79"/>
  <c r="C3" i="80"/>
  <c r="C3" i="81"/>
  <c r="C3" i="82"/>
  <c r="C3" i="83"/>
  <c r="C3" i="84"/>
  <c r="C3" i="85"/>
  <c r="C3" i="86"/>
  <c r="C3" i="87"/>
  <c r="C3" i="88"/>
  <c r="C3" i="89"/>
  <c r="C3" i="90"/>
  <c r="C3" i="91"/>
  <c r="C3" i="92"/>
  <c r="C3" i="93"/>
  <c r="C3" i="94"/>
  <c r="N8" i="95" s="1"/>
  <c r="B3" i="1"/>
  <c r="B3" i="2"/>
  <c r="B3" i="3"/>
  <c r="B3" i="4"/>
  <c r="B3" i="5"/>
  <c r="B3" i="6"/>
  <c r="B3" i="7"/>
  <c r="B3" i="8"/>
  <c r="B3" i="9"/>
  <c r="B3" i="10"/>
  <c r="B3" i="11"/>
  <c r="B3" i="12"/>
  <c r="B3" i="13"/>
  <c r="B3" i="14"/>
  <c r="B3" i="15"/>
  <c r="B3" i="16"/>
  <c r="B3" i="17"/>
  <c r="B3" i="18"/>
  <c r="B3" i="19"/>
  <c r="B3" i="20"/>
  <c r="B3" i="21"/>
  <c r="B3" i="22"/>
  <c r="B3" i="23"/>
  <c r="B3" i="24"/>
  <c r="B3" i="25"/>
  <c r="B3" i="26"/>
  <c r="B3" i="27"/>
  <c r="B3" i="28"/>
  <c r="B3" i="29"/>
  <c r="B3" i="30"/>
  <c r="B3" i="31"/>
  <c r="B3" i="32"/>
  <c r="B3" i="33"/>
  <c r="B3" i="34"/>
  <c r="B3" i="35"/>
  <c r="B3" i="36"/>
  <c r="B3" i="37"/>
  <c r="B3" i="38"/>
  <c r="B3" i="39"/>
  <c r="B3" i="40"/>
  <c r="B3" i="41"/>
  <c r="B3" i="42"/>
  <c r="B3" i="43"/>
  <c r="B3" i="44"/>
  <c r="B3" i="45"/>
  <c r="B3" i="46"/>
  <c r="B3" i="47"/>
  <c r="B3" i="48"/>
  <c r="B3" i="49"/>
  <c r="B3" i="50"/>
  <c r="B3" i="51"/>
  <c r="B3" i="52"/>
  <c r="B3" i="53"/>
  <c r="B3" i="54"/>
  <c r="B3" i="55"/>
  <c r="B3" i="56"/>
  <c r="B3" i="57"/>
  <c r="B3" i="58"/>
  <c r="B3" i="59"/>
  <c r="B3" i="60"/>
  <c r="B3" i="61"/>
  <c r="B3" i="62"/>
  <c r="B3" i="63"/>
  <c r="B3" i="64"/>
  <c r="B3" i="65"/>
  <c r="B3" i="66"/>
  <c r="B3" i="67"/>
  <c r="B3" i="68"/>
  <c r="B3" i="69"/>
  <c r="B3" i="70"/>
  <c r="B3" i="71"/>
  <c r="B3" i="72"/>
  <c r="B3" i="73"/>
  <c r="B3" i="74"/>
  <c r="B3" i="75"/>
  <c r="B3" i="76"/>
  <c r="B3" i="77"/>
  <c r="B3" i="78"/>
  <c r="B3" i="79"/>
  <c r="B3" i="80"/>
  <c r="B3" i="81"/>
  <c r="B3" i="82"/>
  <c r="B3" i="83"/>
  <c r="B3" i="84"/>
  <c r="B3" i="85"/>
  <c r="B3" i="86"/>
  <c r="B3" i="87"/>
  <c r="B3" i="88"/>
  <c r="B3" i="89"/>
  <c r="B3" i="90"/>
  <c r="B3" i="91"/>
  <c r="B3" i="92"/>
  <c r="B3" i="93"/>
  <c r="B3" i="94"/>
  <c r="H8" i="95" s="1"/>
  <c r="H3" i="94"/>
  <c r="X5" i="95" s="1"/>
  <c r="F3" i="94"/>
  <c r="T5" i="95" s="1"/>
  <c r="D3" i="94"/>
  <c r="N5" i="95" s="1"/>
  <c r="F167" i="92" l="1"/>
  <c r="E167" i="92"/>
  <c r="H166" i="92"/>
  <c r="H165" i="92"/>
  <c r="H164" i="92"/>
  <c r="H163" i="92"/>
  <c r="H162" i="92"/>
  <c r="H161" i="92"/>
  <c r="H160" i="92"/>
  <c r="H159" i="92"/>
  <c r="H158" i="92"/>
  <c r="H157" i="92"/>
  <c r="H167" i="92" s="1"/>
  <c r="F156" i="92"/>
  <c r="E156" i="92"/>
  <c r="H155" i="92"/>
  <c r="H154" i="92"/>
  <c r="H153" i="92"/>
  <c r="H152" i="92"/>
  <c r="H151" i="92"/>
  <c r="H150" i="92"/>
  <c r="H149" i="92"/>
  <c r="H148" i="92"/>
  <c r="H147" i="92"/>
  <c r="H146" i="92"/>
  <c r="H145" i="92"/>
  <c r="H144" i="92"/>
  <c r="H143" i="92"/>
  <c r="H142" i="92"/>
  <c r="H141" i="92"/>
  <c r="H140" i="92"/>
  <c r="H139" i="92"/>
  <c r="H138" i="92"/>
  <c r="H137" i="92"/>
  <c r="H136" i="92"/>
  <c r="H135" i="92"/>
  <c r="H134" i="92"/>
  <c r="H133" i="92"/>
  <c r="H132" i="92"/>
  <c r="F131" i="92"/>
  <c r="E131" i="92"/>
  <c r="H130" i="92"/>
  <c r="H129" i="92"/>
  <c r="H128" i="92"/>
  <c r="H127" i="92"/>
  <c r="H126" i="92"/>
  <c r="H125" i="92"/>
  <c r="H124" i="92"/>
  <c r="H123" i="92"/>
  <c r="H122" i="92"/>
  <c r="H121" i="92"/>
  <c r="H120" i="92"/>
  <c r="H119" i="92"/>
  <c r="H118" i="92"/>
  <c r="H117" i="92"/>
  <c r="H116" i="92"/>
  <c r="H115" i="92"/>
  <c r="H114" i="92"/>
  <c r="H113" i="92"/>
  <c r="H112" i="92"/>
  <c r="H111" i="92"/>
  <c r="H110" i="92"/>
  <c r="H109" i="92"/>
  <c r="H108" i="92"/>
  <c r="F107" i="92"/>
  <c r="E107" i="92"/>
  <c r="H106" i="92"/>
  <c r="H105" i="92"/>
  <c r="H104" i="92"/>
  <c r="H103" i="92"/>
  <c r="H102" i="92"/>
  <c r="H101" i="92"/>
  <c r="H100" i="92"/>
  <c r="H99" i="92"/>
  <c r="H98" i="92"/>
  <c r="H97" i="92"/>
  <c r="H96" i="92"/>
  <c r="H95" i="92"/>
  <c r="H94" i="92"/>
  <c r="H93" i="92"/>
  <c r="H92" i="92"/>
  <c r="H91" i="92"/>
  <c r="H90" i="92"/>
  <c r="H89" i="92"/>
  <c r="H88" i="92"/>
  <c r="H87" i="92"/>
  <c r="F86" i="92"/>
  <c r="E86" i="92"/>
  <c r="H85" i="92"/>
  <c r="H84" i="92"/>
  <c r="H83" i="92"/>
  <c r="H82" i="92"/>
  <c r="H81" i="92"/>
  <c r="H80" i="92"/>
  <c r="H79" i="92"/>
  <c r="H78" i="92"/>
  <c r="H77" i="92"/>
  <c r="H76" i="92"/>
  <c r="H75" i="92"/>
  <c r="H74" i="92"/>
  <c r="H73" i="92"/>
  <c r="H72" i="92"/>
  <c r="H71" i="92"/>
  <c r="H70" i="92"/>
  <c r="H69" i="92"/>
  <c r="H68" i="92"/>
  <c r="H67" i="92"/>
  <c r="H66" i="92"/>
  <c r="H65" i="92"/>
  <c r="F64" i="92"/>
  <c r="E64" i="92"/>
  <c r="H63" i="92"/>
  <c r="H62" i="92"/>
  <c r="H61" i="92"/>
  <c r="H60" i="92"/>
  <c r="H59" i="92"/>
  <c r="H58" i="92"/>
  <c r="H57" i="92"/>
  <c r="H56" i="92"/>
  <c r="H55" i="92"/>
  <c r="H54" i="92"/>
  <c r="F53" i="92"/>
  <c r="E53" i="92"/>
  <c r="H52" i="92"/>
  <c r="H51" i="92"/>
  <c r="H50" i="92"/>
  <c r="H49" i="92"/>
  <c r="H48" i="92"/>
  <c r="H47" i="92"/>
  <c r="H46" i="92"/>
  <c r="H45" i="92"/>
  <c r="H44" i="92"/>
  <c r="H43" i="92"/>
  <c r="H42" i="92"/>
  <c r="H41" i="92"/>
  <c r="H40" i="92"/>
  <c r="F39" i="92"/>
  <c r="E39" i="92"/>
  <c r="H38" i="92"/>
  <c r="H37" i="92"/>
  <c r="H36" i="92"/>
  <c r="H35" i="92"/>
  <c r="H34" i="92"/>
  <c r="H33" i="92"/>
  <c r="H32" i="92"/>
  <c r="H31" i="92"/>
  <c r="H30" i="92"/>
  <c r="H29" i="92"/>
  <c r="H28" i="92"/>
  <c r="H27" i="92"/>
  <c r="H26" i="92"/>
  <c r="H25" i="92"/>
  <c r="H24" i="92"/>
  <c r="F23" i="92"/>
  <c r="E23" i="92"/>
  <c r="H22" i="92"/>
  <c r="H21" i="92"/>
  <c r="H20" i="92"/>
  <c r="H19" i="92"/>
  <c r="H18" i="92"/>
  <c r="H17" i="92"/>
  <c r="H16" i="92"/>
  <c r="H15" i="92"/>
  <c r="H14" i="92"/>
  <c r="H13" i="92"/>
  <c r="H12" i="92"/>
  <c r="H11" i="92"/>
  <c r="H10" i="92"/>
  <c r="H9" i="92"/>
  <c r="H8" i="92"/>
  <c r="H7" i="92"/>
  <c r="H6" i="92"/>
  <c r="H5" i="92"/>
  <c r="F167" i="93"/>
  <c r="E167" i="93"/>
  <c r="H166" i="93"/>
  <c r="H165" i="93"/>
  <c r="H164" i="93"/>
  <c r="H163" i="93"/>
  <c r="H162" i="93"/>
  <c r="H161" i="93"/>
  <c r="H160" i="93"/>
  <c r="H159" i="93"/>
  <c r="H158" i="93"/>
  <c r="H157" i="93"/>
  <c r="F156" i="93"/>
  <c r="E156" i="93"/>
  <c r="H155" i="93"/>
  <c r="H154" i="93"/>
  <c r="H153" i="93"/>
  <c r="H152" i="93"/>
  <c r="H151" i="93"/>
  <c r="H150" i="93"/>
  <c r="H149" i="93"/>
  <c r="H148" i="93"/>
  <c r="H147" i="93"/>
  <c r="H146" i="93"/>
  <c r="H145" i="93"/>
  <c r="H144" i="93"/>
  <c r="H143" i="93"/>
  <c r="H142" i="93"/>
  <c r="H141" i="93"/>
  <c r="H140" i="93"/>
  <c r="H139" i="93"/>
  <c r="H138" i="93"/>
  <c r="H137" i="93"/>
  <c r="H136" i="93"/>
  <c r="H135" i="93"/>
  <c r="H134" i="93"/>
  <c r="H133" i="93"/>
  <c r="H132" i="93"/>
  <c r="F131" i="93"/>
  <c r="E131" i="93"/>
  <c r="H130" i="93"/>
  <c r="H129" i="93"/>
  <c r="H128" i="93"/>
  <c r="H127" i="93"/>
  <c r="H126" i="93"/>
  <c r="H125" i="93"/>
  <c r="H124" i="93"/>
  <c r="H123" i="93"/>
  <c r="H122" i="93"/>
  <c r="H121" i="93"/>
  <c r="H120" i="93"/>
  <c r="H119" i="93"/>
  <c r="H118" i="93"/>
  <c r="H117" i="93"/>
  <c r="H116" i="93"/>
  <c r="H115" i="93"/>
  <c r="H114" i="93"/>
  <c r="H113" i="93"/>
  <c r="H112" i="93"/>
  <c r="H111" i="93"/>
  <c r="H110" i="93"/>
  <c r="H109" i="93"/>
  <c r="H108" i="93"/>
  <c r="H131" i="93" s="1"/>
  <c r="J131" i="93" s="1"/>
  <c r="F107" i="93"/>
  <c r="E107" i="93"/>
  <c r="H106" i="93"/>
  <c r="H105" i="93"/>
  <c r="H104" i="93"/>
  <c r="H103" i="93"/>
  <c r="H102" i="93"/>
  <c r="H101" i="93"/>
  <c r="H100" i="93"/>
  <c r="H99" i="93"/>
  <c r="H98" i="93"/>
  <c r="H97" i="93"/>
  <c r="H96" i="93"/>
  <c r="H95" i="93"/>
  <c r="H94" i="93"/>
  <c r="H93" i="93"/>
  <c r="H92" i="93"/>
  <c r="H91" i="93"/>
  <c r="H90" i="93"/>
  <c r="H89" i="93"/>
  <c r="H88" i="93"/>
  <c r="H87" i="93"/>
  <c r="F86" i="93"/>
  <c r="E86" i="93"/>
  <c r="H85" i="93"/>
  <c r="H84" i="93"/>
  <c r="H83" i="93"/>
  <c r="H82" i="93"/>
  <c r="H81" i="93"/>
  <c r="H80" i="93"/>
  <c r="H79" i="93"/>
  <c r="H78" i="93"/>
  <c r="H77" i="93"/>
  <c r="H76" i="93"/>
  <c r="H75" i="93"/>
  <c r="H74" i="93"/>
  <c r="H73" i="93"/>
  <c r="H72" i="93"/>
  <c r="H71" i="93"/>
  <c r="H70" i="93"/>
  <c r="H69" i="93"/>
  <c r="H68" i="93"/>
  <c r="H67" i="93"/>
  <c r="H66" i="93"/>
  <c r="H65" i="93"/>
  <c r="F64" i="93"/>
  <c r="E64" i="93"/>
  <c r="H63" i="93"/>
  <c r="H62" i="93"/>
  <c r="H61" i="93"/>
  <c r="H60" i="93"/>
  <c r="H59" i="93"/>
  <c r="H58" i="93"/>
  <c r="H57" i="93"/>
  <c r="H56" i="93"/>
  <c r="H55" i="93"/>
  <c r="H54" i="93"/>
  <c r="H64" i="93" s="1"/>
  <c r="J64" i="93" s="1"/>
  <c r="F53" i="93"/>
  <c r="E53" i="93"/>
  <c r="H52" i="93"/>
  <c r="H51" i="93"/>
  <c r="H50" i="93"/>
  <c r="H49" i="93"/>
  <c r="H48" i="93"/>
  <c r="H47" i="93"/>
  <c r="H46" i="93"/>
  <c r="H45" i="93"/>
  <c r="H44" i="93"/>
  <c r="H43" i="93"/>
  <c r="H42" i="93"/>
  <c r="H41" i="93"/>
  <c r="H40" i="93"/>
  <c r="F39" i="93"/>
  <c r="E39" i="93"/>
  <c r="H38" i="93"/>
  <c r="H37" i="93"/>
  <c r="H36" i="93"/>
  <c r="H35" i="93"/>
  <c r="H34" i="93"/>
  <c r="H33" i="93"/>
  <c r="H32" i="93"/>
  <c r="H31" i="93"/>
  <c r="H30" i="93"/>
  <c r="H29" i="93"/>
  <c r="H28" i="93"/>
  <c r="H27" i="93"/>
  <c r="H26" i="93"/>
  <c r="H25" i="93"/>
  <c r="H24" i="93"/>
  <c r="F23" i="93"/>
  <c r="E23" i="93"/>
  <c r="H22" i="93"/>
  <c r="H21" i="93"/>
  <c r="H20" i="93"/>
  <c r="H19" i="93"/>
  <c r="H18" i="93"/>
  <c r="H17" i="93"/>
  <c r="H16" i="93"/>
  <c r="H15" i="93"/>
  <c r="H14" i="93"/>
  <c r="H13" i="93"/>
  <c r="H12" i="93"/>
  <c r="H11" i="93"/>
  <c r="H10" i="93"/>
  <c r="H9" i="93"/>
  <c r="H8" i="93"/>
  <c r="H7" i="93"/>
  <c r="H6" i="93"/>
  <c r="H5" i="93"/>
  <c r="F167" i="91"/>
  <c r="E167" i="91"/>
  <c r="H166" i="91"/>
  <c r="H165" i="91"/>
  <c r="H164" i="91"/>
  <c r="H163" i="91"/>
  <c r="H162" i="91"/>
  <c r="H161" i="91"/>
  <c r="H160" i="91"/>
  <c r="H159" i="91"/>
  <c r="H158" i="91"/>
  <c r="H157" i="91"/>
  <c r="H167" i="91" s="1"/>
  <c r="F156" i="91"/>
  <c r="E156" i="91"/>
  <c r="H155" i="91"/>
  <c r="H154" i="91"/>
  <c r="H153" i="91"/>
  <c r="H152" i="91"/>
  <c r="H151" i="91"/>
  <c r="H150" i="91"/>
  <c r="H149" i="91"/>
  <c r="H148" i="91"/>
  <c r="H147" i="91"/>
  <c r="H146" i="91"/>
  <c r="H145" i="91"/>
  <c r="H144" i="91"/>
  <c r="H143" i="91"/>
  <c r="H142" i="91"/>
  <c r="H141" i="91"/>
  <c r="H140" i="91"/>
  <c r="H139" i="91"/>
  <c r="H138" i="91"/>
  <c r="H137" i="91"/>
  <c r="H136" i="91"/>
  <c r="H135" i="91"/>
  <c r="H134" i="91"/>
  <c r="H133" i="91"/>
  <c r="H132" i="91"/>
  <c r="H156" i="91" s="1"/>
  <c r="J156" i="91" s="1"/>
  <c r="F131" i="91"/>
  <c r="E131" i="91"/>
  <c r="H130" i="91"/>
  <c r="H129" i="91"/>
  <c r="H128" i="91"/>
  <c r="H127" i="91"/>
  <c r="H126" i="91"/>
  <c r="H125" i="91"/>
  <c r="H124" i="91"/>
  <c r="H123" i="91"/>
  <c r="H122" i="91"/>
  <c r="H121" i="91"/>
  <c r="H120" i="91"/>
  <c r="H119" i="91"/>
  <c r="H118" i="91"/>
  <c r="H117" i="91"/>
  <c r="H116" i="91"/>
  <c r="H115" i="91"/>
  <c r="H114" i="91"/>
  <c r="H113" i="91"/>
  <c r="H112" i="91"/>
  <c r="H111" i="91"/>
  <c r="H110" i="91"/>
  <c r="H109" i="91"/>
  <c r="H108" i="91"/>
  <c r="H131" i="91" s="1"/>
  <c r="J131" i="91" s="1"/>
  <c r="F107" i="91"/>
  <c r="E107" i="91"/>
  <c r="H106" i="91"/>
  <c r="H105" i="91"/>
  <c r="H104" i="91"/>
  <c r="H103" i="91"/>
  <c r="H102" i="91"/>
  <c r="H101" i="91"/>
  <c r="H100" i="91"/>
  <c r="H99" i="91"/>
  <c r="H98" i="91"/>
  <c r="H97" i="91"/>
  <c r="H96" i="91"/>
  <c r="H95" i="91"/>
  <c r="H94" i="91"/>
  <c r="H93" i="91"/>
  <c r="H92" i="91"/>
  <c r="H91" i="91"/>
  <c r="H90" i="91"/>
  <c r="H89" i="91"/>
  <c r="H107" i="91" s="1"/>
  <c r="H88" i="91"/>
  <c r="H87" i="91"/>
  <c r="F86" i="91"/>
  <c r="E86" i="91"/>
  <c r="H85" i="91"/>
  <c r="H84" i="91"/>
  <c r="H83" i="91"/>
  <c r="H82" i="91"/>
  <c r="H81" i="91"/>
  <c r="H80" i="91"/>
  <c r="H79" i="91"/>
  <c r="H78" i="91"/>
  <c r="H77" i="91"/>
  <c r="H76" i="91"/>
  <c r="H75" i="91"/>
  <c r="H74" i="91"/>
  <c r="H73" i="91"/>
  <c r="H72" i="91"/>
  <c r="H71" i="91"/>
  <c r="H70" i="91"/>
  <c r="H69" i="91"/>
  <c r="H68" i="91"/>
  <c r="H67" i="91"/>
  <c r="H86" i="91" s="1"/>
  <c r="H66" i="91"/>
  <c r="H65" i="91"/>
  <c r="F64" i="91"/>
  <c r="E64" i="91"/>
  <c r="H63" i="91"/>
  <c r="H62" i="91"/>
  <c r="H61" i="91"/>
  <c r="H60" i="91"/>
  <c r="H59" i="91"/>
  <c r="H58" i="91"/>
  <c r="H57" i="91"/>
  <c r="H56" i="91"/>
  <c r="H55" i="91"/>
  <c r="H54" i="91"/>
  <c r="H64" i="91" s="1"/>
  <c r="J64" i="91" s="1"/>
  <c r="F53" i="91"/>
  <c r="E53" i="91"/>
  <c r="H52" i="91"/>
  <c r="H51" i="91"/>
  <c r="H50" i="91"/>
  <c r="H49" i="91"/>
  <c r="H48" i="91"/>
  <c r="H47" i="91"/>
  <c r="H46" i="91"/>
  <c r="H45" i="91"/>
  <c r="H44" i="91"/>
  <c r="H43" i="91"/>
  <c r="H42" i="91"/>
  <c r="H41" i="91"/>
  <c r="H40" i="91"/>
  <c r="F39" i="91"/>
  <c r="E39" i="91"/>
  <c r="E170" i="91" s="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39" i="91" s="1"/>
  <c r="F23" i="91"/>
  <c r="F170" i="91" s="1"/>
  <c r="E23" i="91"/>
  <c r="H22" i="91"/>
  <c r="H21" i="91"/>
  <c r="H20" i="91"/>
  <c r="H19" i="91"/>
  <c r="H18" i="91"/>
  <c r="H17" i="91"/>
  <c r="H16" i="91"/>
  <c r="H15" i="91"/>
  <c r="H14" i="91"/>
  <c r="H13" i="91"/>
  <c r="H12" i="91"/>
  <c r="H11" i="91"/>
  <c r="H10" i="91"/>
  <c r="H9" i="91"/>
  <c r="H8" i="91"/>
  <c r="H7" i="91"/>
  <c r="H6" i="91"/>
  <c r="H5" i="91"/>
  <c r="H23" i="91" s="1"/>
  <c r="F167" i="90"/>
  <c r="E167" i="90"/>
  <c r="H166" i="90"/>
  <c r="H165" i="90"/>
  <c r="H164" i="90"/>
  <c r="H163" i="90"/>
  <c r="H162" i="90"/>
  <c r="H161" i="90"/>
  <c r="H160" i="90"/>
  <c r="H159" i="90"/>
  <c r="H158" i="90"/>
  <c r="H157" i="90"/>
  <c r="H167" i="90" s="1"/>
  <c r="F156" i="90"/>
  <c r="E156" i="90"/>
  <c r="H155" i="90"/>
  <c r="H154" i="90"/>
  <c r="H153" i="90"/>
  <c r="H152" i="90"/>
  <c r="H151" i="90"/>
  <c r="H150" i="90"/>
  <c r="H149" i="90"/>
  <c r="H148" i="90"/>
  <c r="H147" i="90"/>
  <c r="H146" i="90"/>
  <c r="H145" i="90"/>
  <c r="H144" i="90"/>
  <c r="H143" i="90"/>
  <c r="H142" i="90"/>
  <c r="H141" i="90"/>
  <c r="H140" i="90"/>
  <c r="H139" i="90"/>
  <c r="H138" i="90"/>
  <c r="H137" i="90"/>
  <c r="H136" i="90"/>
  <c r="H135" i="90"/>
  <c r="H134" i="90"/>
  <c r="H133" i="90"/>
  <c r="H132" i="90"/>
  <c r="H156" i="90" s="1"/>
  <c r="J156" i="90" s="1"/>
  <c r="F131" i="90"/>
  <c r="E131" i="90"/>
  <c r="H130" i="90"/>
  <c r="H129" i="90"/>
  <c r="H128" i="90"/>
  <c r="H127" i="90"/>
  <c r="H126" i="90"/>
  <c r="H125" i="90"/>
  <c r="H124" i="90"/>
  <c r="H123" i="90"/>
  <c r="H122" i="90"/>
  <c r="H121" i="90"/>
  <c r="H120" i="90"/>
  <c r="H119" i="90"/>
  <c r="H118" i="90"/>
  <c r="H117" i="90"/>
  <c r="H116" i="90"/>
  <c r="H115" i="90"/>
  <c r="H114" i="90"/>
  <c r="H113" i="90"/>
  <c r="H112" i="90"/>
  <c r="H111" i="90"/>
  <c r="H110" i="90"/>
  <c r="H109" i="90"/>
  <c r="H108" i="90"/>
  <c r="F107" i="90"/>
  <c r="E107" i="90"/>
  <c r="H106" i="90"/>
  <c r="H105" i="90"/>
  <c r="H104" i="90"/>
  <c r="H103" i="90"/>
  <c r="H102" i="90"/>
  <c r="H101" i="90"/>
  <c r="H100" i="90"/>
  <c r="H99" i="90"/>
  <c r="H98" i="90"/>
  <c r="H97" i="90"/>
  <c r="H96" i="90"/>
  <c r="H95" i="90"/>
  <c r="H94" i="90"/>
  <c r="H93" i="90"/>
  <c r="H92" i="90"/>
  <c r="H91" i="90"/>
  <c r="H90" i="90"/>
  <c r="H89" i="90"/>
  <c r="H88" i="90"/>
  <c r="H87" i="90"/>
  <c r="F86" i="90"/>
  <c r="E86" i="90"/>
  <c r="H85" i="90"/>
  <c r="H84" i="90"/>
  <c r="H83" i="90"/>
  <c r="H82" i="90"/>
  <c r="H81" i="90"/>
  <c r="H80" i="90"/>
  <c r="H79" i="90"/>
  <c r="H78" i="90"/>
  <c r="H77" i="90"/>
  <c r="H76" i="90"/>
  <c r="H75" i="90"/>
  <c r="H74" i="90"/>
  <c r="H73" i="90"/>
  <c r="H72" i="90"/>
  <c r="H71" i="90"/>
  <c r="H70" i="90"/>
  <c r="H69" i="90"/>
  <c r="H68" i="90"/>
  <c r="H67" i="90"/>
  <c r="H66" i="90"/>
  <c r="H65" i="90"/>
  <c r="F64" i="90"/>
  <c r="E64" i="90"/>
  <c r="H63" i="90"/>
  <c r="H62" i="90"/>
  <c r="H61" i="90"/>
  <c r="H60" i="90"/>
  <c r="H59" i="90"/>
  <c r="H58" i="90"/>
  <c r="H57" i="90"/>
  <c r="H56" i="90"/>
  <c r="H55" i="90"/>
  <c r="H54" i="90"/>
  <c r="F53" i="90"/>
  <c r="E53" i="90"/>
  <c r="H52" i="90"/>
  <c r="H51" i="90"/>
  <c r="H50" i="90"/>
  <c r="H49" i="90"/>
  <c r="H48" i="90"/>
  <c r="H47" i="90"/>
  <c r="H46" i="90"/>
  <c r="H45" i="90"/>
  <c r="H44" i="90"/>
  <c r="H43" i="90"/>
  <c r="H42" i="90"/>
  <c r="H41" i="90"/>
  <c r="H40" i="90"/>
  <c r="H53" i="90" s="1"/>
  <c r="F39" i="90"/>
  <c r="E39" i="90"/>
  <c r="H38" i="90"/>
  <c r="H37" i="90"/>
  <c r="H36" i="90"/>
  <c r="H35" i="90"/>
  <c r="H34" i="90"/>
  <c r="H33" i="90"/>
  <c r="H32" i="90"/>
  <c r="H31" i="90"/>
  <c r="H30" i="90"/>
  <c r="H29" i="90"/>
  <c r="H28" i="90"/>
  <c r="H27" i="90"/>
  <c r="H26" i="90"/>
  <c r="H25" i="90"/>
  <c r="H24" i="90"/>
  <c r="F23" i="90"/>
  <c r="E23" i="90"/>
  <c r="H22" i="90"/>
  <c r="H21" i="90"/>
  <c r="H20" i="90"/>
  <c r="H19" i="90"/>
  <c r="H18" i="90"/>
  <c r="H17" i="90"/>
  <c r="H16" i="90"/>
  <c r="H15" i="90"/>
  <c r="H14" i="90"/>
  <c r="H13" i="90"/>
  <c r="H12" i="90"/>
  <c r="H11" i="90"/>
  <c r="H10" i="90"/>
  <c r="H9" i="90"/>
  <c r="H8" i="90"/>
  <c r="H7" i="90"/>
  <c r="H6" i="90"/>
  <c r="H5" i="90"/>
  <c r="F167" i="89"/>
  <c r="E167" i="89"/>
  <c r="H166" i="89"/>
  <c r="H165" i="89"/>
  <c r="H164" i="89"/>
  <c r="H163" i="89"/>
  <c r="H162" i="89"/>
  <c r="H161" i="89"/>
  <c r="H160" i="89"/>
  <c r="H159" i="89"/>
  <c r="H158" i="89"/>
  <c r="H157" i="89"/>
  <c r="H167" i="89" s="1"/>
  <c r="F156" i="89"/>
  <c r="E156" i="89"/>
  <c r="H155" i="89"/>
  <c r="H154" i="89"/>
  <c r="H153" i="89"/>
  <c r="H152" i="89"/>
  <c r="H151" i="89"/>
  <c r="H150" i="89"/>
  <c r="H149" i="89"/>
  <c r="H148" i="89"/>
  <c r="H147" i="89"/>
  <c r="H146" i="89"/>
  <c r="H145" i="89"/>
  <c r="H144" i="89"/>
  <c r="H143" i="89"/>
  <c r="H142" i="89"/>
  <c r="H141" i="89"/>
  <c r="H140" i="89"/>
  <c r="H139" i="89"/>
  <c r="H138" i="89"/>
  <c r="H137" i="89"/>
  <c r="H136" i="89"/>
  <c r="H135" i="89"/>
  <c r="H134" i="89"/>
  <c r="H133" i="89"/>
  <c r="H132" i="89"/>
  <c r="F131" i="89"/>
  <c r="E131" i="89"/>
  <c r="H130" i="89"/>
  <c r="H129" i="89"/>
  <c r="H128" i="89"/>
  <c r="H127" i="89"/>
  <c r="H126" i="89"/>
  <c r="H125" i="89"/>
  <c r="H124" i="89"/>
  <c r="H123" i="89"/>
  <c r="H122" i="89"/>
  <c r="H121" i="89"/>
  <c r="H120" i="89"/>
  <c r="H119" i="89"/>
  <c r="H118" i="89"/>
  <c r="H117" i="89"/>
  <c r="H116" i="89"/>
  <c r="H115" i="89"/>
  <c r="H114" i="89"/>
  <c r="H113" i="89"/>
  <c r="H112" i="89"/>
  <c r="H111" i="89"/>
  <c r="H110" i="89"/>
  <c r="H109" i="89"/>
  <c r="H108" i="89"/>
  <c r="F107" i="89"/>
  <c r="E107" i="89"/>
  <c r="H106" i="89"/>
  <c r="H105" i="89"/>
  <c r="H104" i="89"/>
  <c r="H103" i="89"/>
  <c r="H102" i="89"/>
  <c r="H101" i="89"/>
  <c r="H100" i="89"/>
  <c r="H99" i="89"/>
  <c r="H98" i="89"/>
  <c r="H97" i="89"/>
  <c r="H96" i="89"/>
  <c r="H95" i="89"/>
  <c r="H94" i="89"/>
  <c r="H93" i="89"/>
  <c r="H92" i="89"/>
  <c r="H91" i="89"/>
  <c r="H90" i="89"/>
  <c r="H89" i="89"/>
  <c r="H88" i="89"/>
  <c r="H87" i="89"/>
  <c r="H107" i="89" s="1"/>
  <c r="F86" i="89"/>
  <c r="E86" i="89"/>
  <c r="H85" i="89"/>
  <c r="H84" i="89"/>
  <c r="H83" i="89"/>
  <c r="H82" i="89"/>
  <c r="H81" i="89"/>
  <c r="H80" i="89"/>
  <c r="H79" i="89"/>
  <c r="H78" i="89"/>
  <c r="H77" i="89"/>
  <c r="H76" i="89"/>
  <c r="H75" i="89"/>
  <c r="H74" i="89"/>
  <c r="H73" i="89"/>
  <c r="H72" i="89"/>
  <c r="H71" i="89"/>
  <c r="H70" i="89"/>
  <c r="H69" i="89"/>
  <c r="H68" i="89"/>
  <c r="H67" i="89"/>
  <c r="H66" i="89"/>
  <c r="H65" i="89"/>
  <c r="F64" i="89"/>
  <c r="E64" i="89"/>
  <c r="H63" i="89"/>
  <c r="H62" i="89"/>
  <c r="H61" i="89"/>
  <c r="H60" i="89"/>
  <c r="H59" i="89"/>
  <c r="H58" i="89"/>
  <c r="H57" i="89"/>
  <c r="H56" i="89"/>
  <c r="H55" i="89"/>
  <c r="H54" i="89"/>
  <c r="F53" i="89"/>
  <c r="E53" i="89"/>
  <c r="H52" i="89"/>
  <c r="H51" i="89"/>
  <c r="H50" i="89"/>
  <c r="H49" i="89"/>
  <c r="H48" i="89"/>
  <c r="H47" i="89"/>
  <c r="H46" i="89"/>
  <c r="H45" i="89"/>
  <c r="H44" i="89"/>
  <c r="H43" i="89"/>
  <c r="H42" i="89"/>
  <c r="H41" i="89"/>
  <c r="H40" i="89"/>
  <c r="F39" i="89"/>
  <c r="E39" i="89"/>
  <c r="H38" i="89"/>
  <c r="H37" i="89"/>
  <c r="H36" i="89"/>
  <c r="H35" i="89"/>
  <c r="H34" i="89"/>
  <c r="H33" i="89"/>
  <c r="H32" i="89"/>
  <c r="H31" i="89"/>
  <c r="H30" i="89"/>
  <c r="H29" i="89"/>
  <c r="H28" i="89"/>
  <c r="H27" i="89"/>
  <c r="H26" i="89"/>
  <c r="H25" i="89"/>
  <c r="H39" i="89" s="1"/>
  <c r="H24" i="89"/>
  <c r="F23" i="89"/>
  <c r="E23" i="89"/>
  <c r="H22" i="89"/>
  <c r="H21" i="89"/>
  <c r="H20" i="89"/>
  <c r="H19" i="89"/>
  <c r="H18" i="89"/>
  <c r="H17" i="89"/>
  <c r="H16" i="89"/>
  <c r="H15" i="89"/>
  <c r="H14" i="89"/>
  <c r="H13" i="89"/>
  <c r="H12" i="89"/>
  <c r="H11" i="89"/>
  <c r="H10" i="89"/>
  <c r="H9" i="89"/>
  <c r="H8" i="89"/>
  <c r="H7" i="89"/>
  <c r="H6" i="89"/>
  <c r="H5" i="89"/>
  <c r="F167" i="88"/>
  <c r="E167" i="88"/>
  <c r="H166" i="88"/>
  <c r="H165" i="88"/>
  <c r="H164" i="88"/>
  <c r="H163" i="88"/>
  <c r="H162" i="88"/>
  <c r="H161" i="88"/>
  <c r="H160" i="88"/>
  <c r="H159" i="88"/>
  <c r="H158" i="88"/>
  <c r="H157" i="88"/>
  <c r="F156" i="88"/>
  <c r="E156" i="88"/>
  <c r="H155" i="88"/>
  <c r="H154" i="88"/>
  <c r="H153" i="88"/>
  <c r="H152" i="88"/>
  <c r="H151" i="88"/>
  <c r="H150" i="88"/>
  <c r="H149" i="88"/>
  <c r="H148" i="88"/>
  <c r="H147" i="88"/>
  <c r="H146" i="88"/>
  <c r="H145" i="88"/>
  <c r="H144" i="88"/>
  <c r="H143" i="88"/>
  <c r="H142" i="88"/>
  <c r="H141" i="88"/>
  <c r="H140" i="88"/>
  <c r="H139" i="88"/>
  <c r="H138" i="88"/>
  <c r="H137" i="88"/>
  <c r="H136" i="88"/>
  <c r="H135" i="88"/>
  <c r="H134" i="88"/>
  <c r="H133" i="88"/>
  <c r="H132" i="88"/>
  <c r="F131" i="88"/>
  <c r="E131" i="88"/>
  <c r="H130" i="88"/>
  <c r="H129" i="88"/>
  <c r="H128" i="88"/>
  <c r="H127" i="88"/>
  <c r="H126" i="88"/>
  <c r="H125" i="88"/>
  <c r="H124" i="88"/>
  <c r="H123" i="88"/>
  <c r="H122" i="88"/>
  <c r="H121" i="88"/>
  <c r="H120" i="88"/>
  <c r="H119" i="88"/>
  <c r="H118" i="88"/>
  <c r="H117" i="88"/>
  <c r="H116" i="88"/>
  <c r="H115" i="88"/>
  <c r="H114" i="88"/>
  <c r="H113" i="88"/>
  <c r="H112" i="88"/>
  <c r="H111" i="88"/>
  <c r="H110" i="88"/>
  <c r="H109" i="88"/>
  <c r="H131" i="88" s="1"/>
  <c r="J131" i="88" s="1"/>
  <c r="H108" i="88"/>
  <c r="F107" i="88"/>
  <c r="E107" i="88"/>
  <c r="H106" i="88"/>
  <c r="H105" i="88"/>
  <c r="H104" i="88"/>
  <c r="H103" i="88"/>
  <c r="H102" i="88"/>
  <c r="H101" i="88"/>
  <c r="H100" i="88"/>
  <c r="H99" i="88"/>
  <c r="H98" i="88"/>
  <c r="H97" i="88"/>
  <c r="H96" i="88"/>
  <c r="H95" i="88"/>
  <c r="H94" i="88"/>
  <c r="H93" i="88"/>
  <c r="H92" i="88"/>
  <c r="H91" i="88"/>
  <c r="H90" i="88"/>
  <c r="H89" i="88"/>
  <c r="H107" i="88" s="1"/>
  <c r="H88" i="88"/>
  <c r="H87" i="88"/>
  <c r="F86" i="88"/>
  <c r="E86" i="88"/>
  <c r="H85" i="88"/>
  <c r="H84" i="88"/>
  <c r="H83" i="88"/>
  <c r="H82" i="88"/>
  <c r="H81" i="88"/>
  <c r="H80" i="88"/>
  <c r="H79" i="88"/>
  <c r="H78" i="88"/>
  <c r="H77" i="88"/>
  <c r="H76" i="88"/>
  <c r="H75" i="88"/>
  <c r="H74" i="88"/>
  <c r="H73" i="88"/>
  <c r="H72" i="88"/>
  <c r="H71" i="88"/>
  <c r="H70" i="88"/>
  <c r="H69" i="88"/>
  <c r="H68" i="88"/>
  <c r="H67" i="88"/>
  <c r="H66" i="88"/>
  <c r="H65" i="88"/>
  <c r="F64" i="88"/>
  <c r="E64" i="88"/>
  <c r="H63" i="88"/>
  <c r="H62" i="88"/>
  <c r="H61" i="88"/>
  <c r="H60" i="88"/>
  <c r="H59" i="88"/>
  <c r="H58" i="88"/>
  <c r="H57" i="88"/>
  <c r="H56" i="88"/>
  <c r="H55" i="88"/>
  <c r="H54" i="88"/>
  <c r="F53" i="88"/>
  <c r="E53" i="88"/>
  <c r="H52" i="88"/>
  <c r="H51" i="88"/>
  <c r="H50" i="88"/>
  <c r="H49" i="88"/>
  <c r="H48" i="88"/>
  <c r="H47" i="88"/>
  <c r="H46" i="88"/>
  <c r="H45" i="88"/>
  <c r="H44" i="88"/>
  <c r="H43" i="88"/>
  <c r="H42" i="88"/>
  <c r="H41" i="88"/>
  <c r="H40" i="88"/>
  <c r="H53" i="88" s="1"/>
  <c r="F39" i="88"/>
  <c r="E39" i="88"/>
  <c r="H38" i="88"/>
  <c r="H37" i="88"/>
  <c r="H36" i="88"/>
  <c r="H35" i="88"/>
  <c r="H34" i="88"/>
  <c r="H33" i="88"/>
  <c r="H32" i="88"/>
  <c r="H31" i="88"/>
  <c r="H30" i="88"/>
  <c r="H29" i="88"/>
  <c r="H28" i="88"/>
  <c r="H27" i="88"/>
  <c r="H26" i="88"/>
  <c r="H25" i="88"/>
  <c r="H24" i="88"/>
  <c r="F23" i="88"/>
  <c r="F170" i="88" s="1"/>
  <c r="E23" i="88"/>
  <c r="H22" i="88"/>
  <c r="H21" i="88"/>
  <c r="H20" i="88"/>
  <c r="H19" i="88"/>
  <c r="H18" i="88"/>
  <c r="H17" i="88"/>
  <c r="H16" i="88"/>
  <c r="H15" i="88"/>
  <c r="H14" i="88"/>
  <c r="H13" i="88"/>
  <c r="H12" i="88"/>
  <c r="H11" i="88"/>
  <c r="H10" i="88"/>
  <c r="H9" i="88"/>
  <c r="H8" i="88"/>
  <c r="H7" i="88"/>
  <c r="H6" i="88"/>
  <c r="H5" i="88"/>
  <c r="F167" i="87"/>
  <c r="E167" i="87"/>
  <c r="H166" i="87"/>
  <c r="H165" i="87"/>
  <c r="H164" i="87"/>
  <c r="H163" i="87"/>
  <c r="H162" i="87"/>
  <c r="H161" i="87"/>
  <c r="H160" i="87"/>
  <c r="H159" i="87"/>
  <c r="H158" i="87"/>
  <c r="H157" i="87"/>
  <c r="H167" i="87" s="1"/>
  <c r="F156" i="87"/>
  <c r="E156" i="87"/>
  <c r="H155" i="87"/>
  <c r="H154" i="87"/>
  <c r="H153" i="87"/>
  <c r="H152" i="87"/>
  <c r="H151" i="87"/>
  <c r="H150" i="87"/>
  <c r="H149" i="87"/>
  <c r="H148" i="87"/>
  <c r="H147" i="87"/>
  <c r="H146" i="87"/>
  <c r="H145" i="87"/>
  <c r="H144" i="87"/>
  <c r="H143" i="87"/>
  <c r="H142" i="87"/>
  <c r="H141" i="87"/>
  <c r="H140" i="87"/>
  <c r="H139" i="87"/>
  <c r="H138" i="87"/>
  <c r="H137" i="87"/>
  <c r="H136" i="87"/>
  <c r="H135" i="87"/>
  <c r="H134" i="87"/>
  <c r="H133" i="87"/>
  <c r="H132" i="87"/>
  <c r="F131" i="87"/>
  <c r="E131" i="87"/>
  <c r="H130" i="87"/>
  <c r="H129" i="87"/>
  <c r="H128" i="87"/>
  <c r="H127" i="87"/>
  <c r="H126" i="87"/>
  <c r="H125" i="87"/>
  <c r="H124" i="87"/>
  <c r="H123" i="87"/>
  <c r="H122" i="87"/>
  <c r="H121" i="87"/>
  <c r="H120" i="87"/>
  <c r="H119" i="87"/>
  <c r="H118" i="87"/>
  <c r="H117" i="87"/>
  <c r="H116" i="87"/>
  <c r="H115" i="87"/>
  <c r="H114" i="87"/>
  <c r="H113" i="87"/>
  <c r="H112" i="87"/>
  <c r="H111" i="87"/>
  <c r="H110" i="87"/>
  <c r="H109" i="87"/>
  <c r="H108" i="87"/>
  <c r="H131" i="87" s="1"/>
  <c r="J131" i="87" s="1"/>
  <c r="F107" i="87"/>
  <c r="E107" i="87"/>
  <c r="H106" i="87"/>
  <c r="H105" i="87"/>
  <c r="H104" i="87"/>
  <c r="H103" i="87"/>
  <c r="H102" i="87"/>
  <c r="H101" i="87"/>
  <c r="H100" i="87"/>
  <c r="H99" i="87"/>
  <c r="H98" i="87"/>
  <c r="H97" i="87"/>
  <c r="H96" i="87"/>
  <c r="H95" i="87"/>
  <c r="H94" i="87"/>
  <c r="H93" i="87"/>
  <c r="H92" i="87"/>
  <c r="H91" i="87"/>
  <c r="H90" i="87"/>
  <c r="H89" i="87"/>
  <c r="H88" i="87"/>
  <c r="H87" i="87"/>
  <c r="H107" i="87" s="1"/>
  <c r="F86" i="87"/>
  <c r="E86" i="87"/>
  <c r="H85" i="87"/>
  <c r="H84" i="87"/>
  <c r="H83" i="87"/>
  <c r="H82" i="87"/>
  <c r="H81" i="87"/>
  <c r="H80" i="87"/>
  <c r="H79" i="87"/>
  <c r="H78" i="87"/>
  <c r="H77" i="87"/>
  <c r="H76" i="87"/>
  <c r="H75" i="87"/>
  <c r="H74" i="87"/>
  <c r="H73" i="87"/>
  <c r="H72" i="87"/>
  <c r="H71" i="87"/>
  <c r="H70" i="87"/>
  <c r="H69" i="87"/>
  <c r="H68" i="87"/>
  <c r="H67" i="87"/>
  <c r="H66" i="87"/>
  <c r="H86" i="87" s="1"/>
  <c r="H65" i="87"/>
  <c r="F64" i="87"/>
  <c r="E64" i="87"/>
  <c r="H63" i="87"/>
  <c r="H62" i="87"/>
  <c r="H61" i="87"/>
  <c r="H60" i="87"/>
  <c r="H59" i="87"/>
  <c r="H58" i="87"/>
  <c r="H57" i="87"/>
  <c r="H56" i="87"/>
  <c r="H55" i="87"/>
  <c r="H54" i="87"/>
  <c r="F53" i="87"/>
  <c r="E53" i="87"/>
  <c r="H52" i="87"/>
  <c r="H51" i="87"/>
  <c r="H50" i="87"/>
  <c r="H49" i="87"/>
  <c r="H48" i="87"/>
  <c r="H47" i="87"/>
  <c r="H46" i="87"/>
  <c r="H45" i="87"/>
  <c r="H44" i="87"/>
  <c r="H43" i="87"/>
  <c r="H42" i="87"/>
  <c r="H41" i="87"/>
  <c r="H40" i="87"/>
  <c r="F39" i="87"/>
  <c r="E39" i="87"/>
  <c r="H38" i="87"/>
  <c r="H37" i="87"/>
  <c r="H36" i="87"/>
  <c r="H35" i="87"/>
  <c r="H34" i="87"/>
  <c r="H33" i="87"/>
  <c r="H32" i="87"/>
  <c r="H31" i="87"/>
  <c r="H30" i="87"/>
  <c r="H29" i="87"/>
  <c r="H28" i="87"/>
  <c r="H27" i="87"/>
  <c r="H26" i="87"/>
  <c r="H25" i="87"/>
  <c r="H39" i="87" s="1"/>
  <c r="H24" i="87"/>
  <c r="F23" i="87"/>
  <c r="E23" i="87"/>
  <c r="H22" i="87"/>
  <c r="H21" i="87"/>
  <c r="H20" i="87"/>
  <c r="H19" i="87"/>
  <c r="H18" i="87"/>
  <c r="H17" i="87"/>
  <c r="H16" i="87"/>
  <c r="H15" i="87"/>
  <c r="H14" i="87"/>
  <c r="H13" i="87"/>
  <c r="H12" i="87"/>
  <c r="H11" i="87"/>
  <c r="H10" i="87"/>
  <c r="H9" i="87"/>
  <c r="H8" i="87"/>
  <c r="H7" i="87"/>
  <c r="H6" i="87"/>
  <c r="H5" i="87"/>
  <c r="H23" i="87" s="1"/>
  <c r="F167" i="86"/>
  <c r="E167" i="86"/>
  <c r="H166" i="86"/>
  <c r="H165" i="86"/>
  <c r="H164" i="86"/>
  <c r="H163" i="86"/>
  <c r="H162" i="86"/>
  <c r="H161" i="86"/>
  <c r="H160" i="86"/>
  <c r="H159" i="86"/>
  <c r="H158" i="86"/>
  <c r="H157" i="86"/>
  <c r="H167" i="86" s="1"/>
  <c r="F156" i="86"/>
  <c r="E156" i="86"/>
  <c r="H155" i="86"/>
  <c r="H154" i="86"/>
  <c r="H153" i="86"/>
  <c r="H152" i="86"/>
  <c r="H151" i="86"/>
  <c r="H150" i="86"/>
  <c r="H149" i="86"/>
  <c r="H148" i="86"/>
  <c r="H147" i="86"/>
  <c r="H146" i="86"/>
  <c r="H145" i="86"/>
  <c r="H144" i="86"/>
  <c r="H143" i="86"/>
  <c r="H142" i="86"/>
  <c r="H141" i="86"/>
  <c r="H140" i="86"/>
  <c r="H139" i="86"/>
  <c r="H138" i="86"/>
  <c r="H137" i="86"/>
  <c r="H136" i="86"/>
  <c r="H135" i="86"/>
  <c r="H134" i="86"/>
  <c r="H133" i="86"/>
  <c r="H132" i="86"/>
  <c r="F131" i="86"/>
  <c r="E131" i="86"/>
  <c r="H130" i="86"/>
  <c r="H129" i="86"/>
  <c r="H128" i="86"/>
  <c r="H127" i="86"/>
  <c r="H126" i="86"/>
  <c r="H125" i="86"/>
  <c r="H124" i="86"/>
  <c r="H123" i="86"/>
  <c r="H122" i="86"/>
  <c r="H121" i="86"/>
  <c r="H120" i="86"/>
  <c r="H119" i="86"/>
  <c r="H118" i="86"/>
  <c r="H117" i="86"/>
  <c r="H116" i="86"/>
  <c r="H115" i="86"/>
  <c r="H114" i="86"/>
  <c r="H113" i="86"/>
  <c r="H112" i="86"/>
  <c r="H111" i="86"/>
  <c r="H110" i="86"/>
  <c r="H109" i="86"/>
  <c r="H108" i="86"/>
  <c r="F107" i="86"/>
  <c r="E107" i="86"/>
  <c r="H106" i="86"/>
  <c r="H105" i="86"/>
  <c r="H104" i="86"/>
  <c r="H103" i="86"/>
  <c r="H102" i="86"/>
  <c r="H101" i="86"/>
  <c r="H100" i="86"/>
  <c r="H99" i="86"/>
  <c r="H98" i="86"/>
  <c r="H97" i="86"/>
  <c r="H96" i="86"/>
  <c r="H95" i="86"/>
  <c r="H94" i="86"/>
  <c r="H93" i="86"/>
  <c r="H92" i="86"/>
  <c r="H91" i="86"/>
  <c r="H90" i="86"/>
  <c r="H89" i="86"/>
  <c r="H107" i="86" s="1"/>
  <c r="H88" i="86"/>
  <c r="H87" i="86"/>
  <c r="F86" i="86"/>
  <c r="E86" i="86"/>
  <c r="H85" i="86"/>
  <c r="H84" i="86"/>
  <c r="H83" i="86"/>
  <c r="H82" i="86"/>
  <c r="H81" i="86"/>
  <c r="H80" i="86"/>
  <c r="H79" i="86"/>
  <c r="H78" i="86"/>
  <c r="H77" i="86"/>
  <c r="H76" i="86"/>
  <c r="H75" i="86"/>
  <c r="H74" i="86"/>
  <c r="H73" i="86"/>
  <c r="H72" i="86"/>
  <c r="H71" i="86"/>
  <c r="H70" i="86"/>
  <c r="H69" i="86"/>
  <c r="H68" i="86"/>
  <c r="H67" i="86"/>
  <c r="H66" i="86"/>
  <c r="H65" i="86"/>
  <c r="F64" i="86"/>
  <c r="E64" i="86"/>
  <c r="H63" i="86"/>
  <c r="H62" i="86"/>
  <c r="H61" i="86"/>
  <c r="H60" i="86"/>
  <c r="H59" i="86"/>
  <c r="H58" i="86"/>
  <c r="H57" i="86"/>
  <c r="H56" i="86"/>
  <c r="H55" i="86"/>
  <c r="H54" i="86"/>
  <c r="F53" i="86"/>
  <c r="E53" i="86"/>
  <c r="H52" i="86"/>
  <c r="H51" i="86"/>
  <c r="H50" i="86"/>
  <c r="H49" i="86"/>
  <c r="H48" i="86"/>
  <c r="H47" i="86"/>
  <c r="H46" i="86"/>
  <c r="H45" i="86"/>
  <c r="H44" i="86"/>
  <c r="H43" i="86"/>
  <c r="H42" i="86"/>
  <c r="H41" i="86"/>
  <c r="H40" i="86"/>
  <c r="F39" i="86"/>
  <c r="E39" i="86"/>
  <c r="H38" i="86"/>
  <c r="H37" i="86"/>
  <c r="H36" i="86"/>
  <c r="H35" i="86"/>
  <c r="H34" i="86"/>
  <c r="H33" i="86"/>
  <c r="H32" i="86"/>
  <c r="H31" i="86"/>
  <c r="H30" i="86"/>
  <c r="H29" i="86"/>
  <c r="H28" i="86"/>
  <c r="H27" i="86"/>
  <c r="H26" i="86"/>
  <c r="H25" i="86"/>
  <c r="H24" i="86"/>
  <c r="F23" i="86"/>
  <c r="E23" i="86"/>
  <c r="H22" i="86"/>
  <c r="H21" i="86"/>
  <c r="H20" i="86"/>
  <c r="H19" i="86"/>
  <c r="H18" i="86"/>
  <c r="H17" i="86"/>
  <c r="H16" i="86"/>
  <c r="H15" i="86"/>
  <c r="H14" i="86"/>
  <c r="H13" i="86"/>
  <c r="H12" i="86"/>
  <c r="H11" i="86"/>
  <c r="H10" i="86"/>
  <c r="H9" i="86"/>
  <c r="H8" i="86"/>
  <c r="H7" i="86"/>
  <c r="H6" i="86"/>
  <c r="H5" i="86"/>
  <c r="F167" i="85"/>
  <c r="E167" i="85"/>
  <c r="H166" i="85"/>
  <c r="H165" i="85"/>
  <c r="H164" i="85"/>
  <c r="H163" i="85"/>
  <c r="H162" i="85"/>
  <c r="H161" i="85"/>
  <c r="H160" i="85"/>
  <c r="H159" i="85"/>
  <c r="H158" i="85"/>
  <c r="H157" i="85"/>
  <c r="F156" i="85"/>
  <c r="E156" i="85"/>
  <c r="H155" i="85"/>
  <c r="H154" i="85"/>
  <c r="H153" i="85"/>
  <c r="H152" i="85"/>
  <c r="H151" i="85"/>
  <c r="H150" i="85"/>
  <c r="H149" i="85"/>
  <c r="H148" i="85"/>
  <c r="H147" i="85"/>
  <c r="H146" i="85"/>
  <c r="H145" i="85"/>
  <c r="H144" i="85"/>
  <c r="H143" i="85"/>
  <c r="H142" i="85"/>
  <c r="H141" i="85"/>
  <c r="H140" i="85"/>
  <c r="H139" i="85"/>
  <c r="H138" i="85"/>
  <c r="H137" i="85"/>
  <c r="H136" i="85"/>
  <c r="H135" i="85"/>
  <c r="H134" i="85"/>
  <c r="H133" i="85"/>
  <c r="H132" i="85"/>
  <c r="F131" i="85"/>
  <c r="E131" i="85"/>
  <c r="H130" i="85"/>
  <c r="H129" i="85"/>
  <c r="H128" i="85"/>
  <c r="H127" i="85"/>
  <c r="H126" i="85"/>
  <c r="H125" i="85"/>
  <c r="H124" i="85"/>
  <c r="H123" i="85"/>
  <c r="H122" i="85"/>
  <c r="H121" i="85"/>
  <c r="H120" i="85"/>
  <c r="H119" i="85"/>
  <c r="H118" i="85"/>
  <c r="H117" i="85"/>
  <c r="H116" i="85"/>
  <c r="H115" i="85"/>
  <c r="H114" i="85"/>
  <c r="H113" i="85"/>
  <c r="H112" i="85"/>
  <c r="H111" i="85"/>
  <c r="H110" i="85"/>
  <c r="H109" i="85"/>
  <c r="H108" i="85"/>
  <c r="F107" i="85"/>
  <c r="E107" i="85"/>
  <c r="H106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F86" i="85"/>
  <c r="E86" i="85"/>
  <c r="H85" i="85"/>
  <c r="H84" i="85"/>
  <c r="H83" i="85"/>
  <c r="H82" i="85"/>
  <c r="H81" i="85"/>
  <c r="H80" i="85"/>
  <c r="H79" i="85"/>
  <c r="H78" i="85"/>
  <c r="H77" i="85"/>
  <c r="H76" i="85"/>
  <c r="H75" i="85"/>
  <c r="H74" i="85"/>
  <c r="H73" i="85"/>
  <c r="H72" i="85"/>
  <c r="H71" i="85"/>
  <c r="H70" i="85"/>
  <c r="H69" i="85"/>
  <c r="H68" i="85"/>
  <c r="H67" i="85"/>
  <c r="H66" i="85"/>
  <c r="H65" i="85"/>
  <c r="F64" i="85"/>
  <c r="E64" i="85"/>
  <c r="H63" i="85"/>
  <c r="H62" i="85"/>
  <c r="H61" i="85"/>
  <c r="H60" i="85"/>
  <c r="H59" i="85"/>
  <c r="H58" i="85"/>
  <c r="H57" i="85"/>
  <c r="H56" i="85"/>
  <c r="H55" i="85"/>
  <c r="H54" i="85"/>
  <c r="F53" i="85"/>
  <c r="E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F39" i="85"/>
  <c r="E39" i="85"/>
  <c r="H38" i="85"/>
  <c r="H37" i="85"/>
  <c r="H36" i="85"/>
  <c r="H35" i="85"/>
  <c r="H34" i="85"/>
  <c r="H33" i="85"/>
  <c r="H32" i="85"/>
  <c r="H31" i="85"/>
  <c r="H30" i="85"/>
  <c r="H29" i="85"/>
  <c r="H28" i="85"/>
  <c r="H27" i="85"/>
  <c r="H26" i="85"/>
  <c r="H25" i="85"/>
  <c r="H24" i="85"/>
  <c r="H39" i="85" s="1"/>
  <c r="F23" i="85"/>
  <c r="E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H10" i="85"/>
  <c r="H9" i="85"/>
  <c r="H8" i="85"/>
  <c r="H7" i="85"/>
  <c r="H6" i="85"/>
  <c r="H5" i="85"/>
  <c r="H23" i="85" s="1"/>
  <c r="F167" i="84"/>
  <c r="E167" i="84"/>
  <c r="H166" i="84"/>
  <c r="H165" i="84"/>
  <c r="H164" i="84"/>
  <c r="H163" i="84"/>
  <c r="H162" i="84"/>
  <c r="H161" i="84"/>
  <c r="H160" i="84"/>
  <c r="H159" i="84"/>
  <c r="H158" i="84"/>
  <c r="H157" i="84"/>
  <c r="H167" i="84" s="1"/>
  <c r="F156" i="84"/>
  <c r="E156" i="84"/>
  <c r="H155" i="84"/>
  <c r="H154" i="84"/>
  <c r="H153" i="84"/>
  <c r="H152" i="84"/>
  <c r="H151" i="84"/>
  <c r="H150" i="84"/>
  <c r="H149" i="84"/>
  <c r="H148" i="84"/>
  <c r="H147" i="84"/>
  <c r="H146" i="84"/>
  <c r="H145" i="84"/>
  <c r="H144" i="84"/>
  <c r="H143" i="84"/>
  <c r="H142" i="84"/>
  <c r="H141" i="84"/>
  <c r="H140" i="84"/>
  <c r="H139" i="84"/>
  <c r="H138" i="84"/>
  <c r="H137" i="84"/>
  <c r="H136" i="84"/>
  <c r="H135" i="84"/>
  <c r="H134" i="84"/>
  <c r="H133" i="84"/>
  <c r="H132" i="84"/>
  <c r="F131" i="84"/>
  <c r="E131" i="84"/>
  <c r="H130" i="84"/>
  <c r="H129" i="84"/>
  <c r="H128" i="84"/>
  <c r="H127" i="84"/>
  <c r="H126" i="84"/>
  <c r="H125" i="84"/>
  <c r="H124" i="84"/>
  <c r="H123" i="84"/>
  <c r="H122" i="84"/>
  <c r="H121" i="84"/>
  <c r="H120" i="84"/>
  <c r="H119" i="84"/>
  <c r="H118" i="84"/>
  <c r="H117" i="84"/>
  <c r="H116" i="84"/>
  <c r="H115" i="84"/>
  <c r="H114" i="84"/>
  <c r="H113" i="84"/>
  <c r="H112" i="84"/>
  <c r="H111" i="84"/>
  <c r="H110" i="84"/>
  <c r="H109" i="84"/>
  <c r="H108" i="84"/>
  <c r="F107" i="84"/>
  <c r="E107" i="84"/>
  <c r="H106" i="84"/>
  <c r="H105" i="84"/>
  <c r="H104" i="84"/>
  <c r="H103" i="84"/>
  <c r="H102" i="84"/>
  <c r="H101" i="84"/>
  <c r="H100" i="84"/>
  <c r="H99" i="84"/>
  <c r="H98" i="84"/>
  <c r="H97" i="84"/>
  <c r="H96" i="84"/>
  <c r="H95" i="84"/>
  <c r="H94" i="84"/>
  <c r="H93" i="84"/>
  <c r="H92" i="84"/>
  <c r="H91" i="84"/>
  <c r="H90" i="84"/>
  <c r="H89" i="84"/>
  <c r="H107" i="84" s="1"/>
  <c r="H88" i="84"/>
  <c r="H87" i="84"/>
  <c r="F86" i="84"/>
  <c r="E86" i="84"/>
  <c r="H85" i="84"/>
  <c r="H84" i="84"/>
  <c r="H83" i="84"/>
  <c r="H82" i="84"/>
  <c r="H81" i="84"/>
  <c r="H80" i="84"/>
  <c r="H79" i="84"/>
  <c r="H78" i="84"/>
  <c r="H77" i="84"/>
  <c r="H76" i="84"/>
  <c r="H75" i="84"/>
  <c r="H74" i="84"/>
  <c r="H73" i="84"/>
  <c r="H72" i="84"/>
  <c r="H71" i="84"/>
  <c r="H70" i="84"/>
  <c r="H69" i="84"/>
  <c r="H68" i="84"/>
  <c r="H67" i="84"/>
  <c r="H66" i="84"/>
  <c r="H65" i="84"/>
  <c r="F64" i="84"/>
  <c r="E64" i="84"/>
  <c r="H63" i="84"/>
  <c r="H62" i="84"/>
  <c r="H61" i="84"/>
  <c r="H60" i="84"/>
  <c r="H59" i="84"/>
  <c r="H58" i="84"/>
  <c r="H57" i="84"/>
  <c r="H56" i="84"/>
  <c r="H55" i="84"/>
  <c r="H54" i="84"/>
  <c r="H64" i="84" s="1"/>
  <c r="J64" i="84" s="1"/>
  <c r="F53" i="84"/>
  <c r="E53" i="84"/>
  <c r="H52" i="84"/>
  <c r="H51" i="84"/>
  <c r="H50" i="84"/>
  <c r="H49" i="84"/>
  <c r="H48" i="84"/>
  <c r="H47" i="84"/>
  <c r="H46" i="84"/>
  <c r="H45" i="84"/>
  <c r="H44" i="84"/>
  <c r="H43" i="84"/>
  <c r="H42" i="84"/>
  <c r="H41" i="84"/>
  <c r="H40" i="84"/>
  <c r="F39" i="84"/>
  <c r="E39" i="84"/>
  <c r="H38" i="84"/>
  <c r="H37" i="84"/>
  <c r="H36" i="84"/>
  <c r="H35" i="84"/>
  <c r="H34" i="84"/>
  <c r="H33" i="84"/>
  <c r="H32" i="84"/>
  <c r="H31" i="84"/>
  <c r="H30" i="84"/>
  <c r="H29" i="84"/>
  <c r="H28" i="84"/>
  <c r="H27" i="84"/>
  <c r="H26" i="84"/>
  <c r="H25" i="84"/>
  <c r="H24" i="84"/>
  <c r="H39" i="84" s="1"/>
  <c r="F23" i="84"/>
  <c r="E23" i="84"/>
  <c r="H22" i="84"/>
  <c r="H21" i="84"/>
  <c r="H20" i="84"/>
  <c r="H19" i="84"/>
  <c r="H18" i="84"/>
  <c r="H17" i="84"/>
  <c r="H16" i="84"/>
  <c r="H15" i="84"/>
  <c r="H14" i="84"/>
  <c r="H13" i="84"/>
  <c r="H12" i="84"/>
  <c r="H11" i="84"/>
  <c r="H10" i="84"/>
  <c r="H9" i="84"/>
  <c r="H8" i="84"/>
  <c r="H7" i="84"/>
  <c r="H6" i="84"/>
  <c r="H5" i="84"/>
  <c r="F167" i="83"/>
  <c r="E167" i="83"/>
  <c r="H166" i="83"/>
  <c r="H165" i="83"/>
  <c r="H164" i="83"/>
  <c r="H163" i="83"/>
  <c r="H162" i="83"/>
  <c r="H161" i="83"/>
  <c r="H160" i="83"/>
  <c r="H159" i="83"/>
  <c r="H158" i="83"/>
  <c r="H157" i="83"/>
  <c r="F156" i="83"/>
  <c r="E156" i="83"/>
  <c r="H155" i="83"/>
  <c r="H154" i="83"/>
  <c r="H153" i="83"/>
  <c r="H152" i="83"/>
  <c r="H151" i="83"/>
  <c r="H150" i="83"/>
  <c r="H149" i="83"/>
  <c r="H148" i="83"/>
  <c r="H147" i="83"/>
  <c r="H146" i="83"/>
  <c r="H145" i="83"/>
  <c r="H144" i="83"/>
  <c r="H143" i="83"/>
  <c r="H142" i="83"/>
  <c r="H141" i="83"/>
  <c r="H140" i="83"/>
  <c r="H139" i="83"/>
  <c r="H138" i="83"/>
  <c r="H137" i="83"/>
  <c r="H136" i="83"/>
  <c r="H135" i="83"/>
  <c r="H134" i="83"/>
  <c r="H133" i="83"/>
  <c r="H132" i="83"/>
  <c r="F131" i="83"/>
  <c r="E131" i="83"/>
  <c r="H130" i="83"/>
  <c r="H129" i="83"/>
  <c r="H128" i="83"/>
  <c r="H127" i="83"/>
  <c r="H126" i="83"/>
  <c r="H125" i="83"/>
  <c r="H124" i="83"/>
  <c r="H123" i="83"/>
  <c r="H122" i="83"/>
  <c r="H121" i="83"/>
  <c r="H120" i="83"/>
  <c r="H119" i="83"/>
  <c r="H118" i="83"/>
  <c r="H117" i="83"/>
  <c r="H116" i="83"/>
  <c r="H115" i="83"/>
  <c r="H114" i="83"/>
  <c r="H113" i="83"/>
  <c r="H112" i="83"/>
  <c r="H111" i="83"/>
  <c r="H110" i="83"/>
  <c r="H109" i="83"/>
  <c r="H108" i="83"/>
  <c r="H131" i="83" s="1"/>
  <c r="J131" i="83" s="1"/>
  <c r="F107" i="83"/>
  <c r="E107" i="83"/>
  <c r="H106" i="83"/>
  <c r="H105" i="83"/>
  <c r="H104" i="83"/>
  <c r="H103" i="83"/>
  <c r="H102" i="83"/>
  <c r="H101" i="83"/>
  <c r="H100" i="83"/>
  <c r="H99" i="83"/>
  <c r="H98" i="83"/>
  <c r="H97" i="83"/>
  <c r="H96" i="83"/>
  <c r="H95" i="83"/>
  <c r="H94" i="83"/>
  <c r="H93" i="83"/>
  <c r="H92" i="83"/>
  <c r="H91" i="83"/>
  <c r="H90" i="83"/>
  <c r="H89" i="83"/>
  <c r="H107" i="83" s="1"/>
  <c r="H88" i="83"/>
  <c r="H87" i="83"/>
  <c r="F86" i="83"/>
  <c r="E86" i="83"/>
  <c r="H85" i="83"/>
  <c r="H84" i="83"/>
  <c r="H83" i="83"/>
  <c r="H82" i="83"/>
  <c r="H81" i="83"/>
  <c r="H80" i="83"/>
  <c r="H79" i="83"/>
  <c r="H78" i="83"/>
  <c r="H77" i="83"/>
  <c r="H76" i="83"/>
  <c r="H75" i="83"/>
  <c r="H74" i="83"/>
  <c r="H73" i="83"/>
  <c r="H72" i="83"/>
  <c r="H71" i="83"/>
  <c r="H70" i="83"/>
  <c r="H69" i="83"/>
  <c r="H68" i="83"/>
  <c r="H67" i="83"/>
  <c r="H66" i="83"/>
  <c r="H65" i="83"/>
  <c r="F64" i="83"/>
  <c r="E64" i="83"/>
  <c r="H63" i="83"/>
  <c r="H62" i="83"/>
  <c r="H61" i="83"/>
  <c r="H60" i="83"/>
  <c r="H59" i="83"/>
  <c r="H58" i="83"/>
  <c r="H57" i="83"/>
  <c r="H56" i="83"/>
  <c r="H55" i="83"/>
  <c r="H54" i="83"/>
  <c r="F53" i="83"/>
  <c r="E53" i="83"/>
  <c r="H52" i="83"/>
  <c r="H51" i="83"/>
  <c r="H50" i="83"/>
  <c r="H49" i="83"/>
  <c r="H48" i="83"/>
  <c r="H47" i="83"/>
  <c r="H46" i="83"/>
  <c r="H45" i="83"/>
  <c r="H44" i="83"/>
  <c r="H43" i="83"/>
  <c r="H42" i="83"/>
  <c r="H41" i="83"/>
  <c r="H40" i="83"/>
  <c r="H53" i="83" s="1"/>
  <c r="F39" i="83"/>
  <c r="E39" i="83"/>
  <c r="H38" i="83"/>
  <c r="H37" i="83"/>
  <c r="H36" i="83"/>
  <c r="H35" i="83"/>
  <c r="H34" i="83"/>
  <c r="H33" i="83"/>
  <c r="H32" i="83"/>
  <c r="H31" i="83"/>
  <c r="H30" i="83"/>
  <c r="H29" i="83"/>
  <c r="H28" i="83"/>
  <c r="H27" i="83"/>
  <c r="H26" i="83"/>
  <c r="H25" i="83"/>
  <c r="H24" i="83"/>
  <c r="F23" i="83"/>
  <c r="E23" i="83"/>
  <c r="H22" i="83"/>
  <c r="H21" i="83"/>
  <c r="H20" i="83"/>
  <c r="H19" i="83"/>
  <c r="H18" i="83"/>
  <c r="H17" i="83"/>
  <c r="H16" i="83"/>
  <c r="H15" i="83"/>
  <c r="H14" i="83"/>
  <c r="H13" i="83"/>
  <c r="H12" i="83"/>
  <c r="H11" i="83"/>
  <c r="H10" i="83"/>
  <c r="H9" i="83"/>
  <c r="H8" i="83"/>
  <c r="H7" i="83"/>
  <c r="H6" i="83"/>
  <c r="H5" i="83"/>
  <c r="F167" i="82"/>
  <c r="E167" i="82"/>
  <c r="H166" i="82"/>
  <c r="H165" i="82"/>
  <c r="H164" i="82"/>
  <c r="H163" i="82"/>
  <c r="H162" i="82"/>
  <c r="H161" i="82"/>
  <c r="H160" i="82"/>
  <c r="H159" i="82"/>
  <c r="H158" i="82"/>
  <c r="H157" i="82"/>
  <c r="F156" i="82"/>
  <c r="E156" i="82"/>
  <c r="H155" i="82"/>
  <c r="H154" i="82"/>
  <c r="H153" i="82"/>
  <c r="H152" i="82"/>
  <c r="H151" i="82"/>
  <c r="H150" i="82"/>
  <c r="H149" i="82"/>
  <c r="H148" i="82"/>
  <c r="H147" i="82"/>
  <c r="H146" i="82"/>
  <c r="H145" i="82"/>
  <c r="H144" i="82"/>
  <c r="H143" i="82"/>
  <c r="H142" i="82"/>
  <c r="H141" i="82"/>
  <c r="H140" i="82"/>
  <c r="H139" i="82"/>
  <c r="H138" i="82"/>
  <c r="H137" i="82"/>
  <c r="H136" i="82"/>
  <c r="H135" i="82"/>
  <c r="H134" i="82"/>
  <c r="H133" i="82"/>
  <c r="H132" i="82"/>
  <c r="H156" i="82" s="1"/>
  <c r="J156" i="82" s="1"/>
  <c r="F131" i="82"/>
  <c r="E131" i="82"/>
  <c r="H130" i="82"/>
  <c r="H129" i="82"/>
  <c r="H128" i="82"/>
  <c r="H127" i="82"/>
  <c r="H126" i="82"/>
  <c r="H125" i="82"/>
  <c r="H124" i="82"/>
  <c r="H123" i="82"/>
  <c r="H122" i="82"/>
  <c r="H121" i="82"/>
  <c r="H120" i="82"/>
  <c r="H119" i="82"/>
  <c r="H118" i="82"/>
  <c r="H117" i="82"/>
  <c r="H116" i="82"/>
  <c r="H115" i="82"/>
  <c r="H114" i="82"/>
  <c r="H113" i="82"/>
  <c r="H112" i="82"/>
  <c r="H111" i="82"/>
  <c r="H110" i="82"/>
  <c r="H109" i="82"/>
  <c r="H108" i="82"/>
  <c r="F107" i="82"/>
  <c r="E107" i="82"/>
  <c r="H106" i="82"/>
  <c r="H105" i="82"/>
  <c r="H104" i="82"/>
  <c r="H103" i="82"/>
  <c r="H102" i="82"/>
  <c r="H101" i="82"/>
  <c r="H100" i="82"/>
  <c r="H99" i="82"/>
  <c r="H98" i="82"/>
  <c r="H97" i="82"/>
  <c r="H96" i="82"/>
  <c r="H95" i="82"/>
  <c r="H94" i="82"/>
  <c r="H93" i="82"/>
  <c r="H92" i="82"/>
  <c r="H91" i="82"/>
  <c r="H90" i="82"/>
  <c r="H89" i="82"/>
  <c r="H88" i="82"/>
  <c r="H87" i="82"/>
  <c r="F86" i="82"/>
  <c r="E86" i="82"/>
  <c r="H85" i="82"/>
  <c r="H84" i="82"/>
  <c r="H83" i="82"/>
  <c r="H82" i="82"/>
  <c r="H81" i="82"/>
  <c r="H80" i="82"/>
  <c r="H79" i="82"/>
  <c r="H78" i="82"/>
  <c r="H77" i="82"/>
  <c r="H76" i="82"/>
  <c r="H75" i="82"/>
  <c r="H74" i="82"/>
  <c r="H73" i="82"/>
  <c r="H72" i="82"/>
  <c r="H71" i="82"/>
  <c r="H70" i="82"/>
  <c r="H69" i="82"/>
  <c r="H68" i="82"/>
  <c r="H67" i="82"/>
  <c r="H66" i="82"/>
  <c r="H65" i="82"/>
  <c r="F64" i="82"/>
  <c r="E64" i="82"/>
  <c r="H63" i="82"/>
  <c r="H62" i="82"/>
  <c r="H61" i="82"/>
  <c r="H60" i="82"/>
  <c r="H59" i="82"/>
  <c r="H58" i="82"/>
  <c r="H57" i="82"/>
  <c r="H56" i="82"/>
  <c r="H55" i="82"/>
  <c r="H54" i="82"/>
  <c r="H64" i="82" s="1"/>
  <c r="J64" i="82" s="1"/>
  <c r="F53" i="82"/>
  <c r="E53" i="82"/>
  <c r="H52" i="82"/>
  <c r="H51" i="82"/>
  <c r="H50" i="82"/>
  <c r="H49" i="82"/>
  <c r="H48" i="82"/>
  <c r="H47" i="82"/>
  <c r="H46" i="82"/>
  <c r="H45" i="82"/>
  <c r="H44" i="82"/>
  <c r="H43" i="82"/>
  <c r="H42" i="82"/>
  <c r="H41" i="82"/>
  <c r="H40" i="82"/>
  <c r="F39" i="82"/>
  <c r="E39" i="82"/>
  <c r="H38" i="82"/>
  <c r="H37" i="82"/>
  <c r="H36" i="82"/>
  <c r="H35" i="82"/>
  <c r="H34" i="82"/>
  <c r="H33" i="82"/>
  <c r="H32" i="82"/>
  <c r="H31" i="82"/>
  <c r="H30" i="82"/>
  <c r="H29" i="82"/>
  <c r="H28" i="82"/>
  <c r="H27" i="82"/>
  <c r="H26" i="82"/>
  <c r="H25" i="82"/>
  <c r="H24" i="82"/>
  <c r="F23" i="82"/>
  <c r="F170" i="82" s="1"/>
  <c r="E23" i="82"/>
  <c r="H22" i="82"/>
  <c r="H21" i="82"/>
  <c r="H20" i="82"/>
  <c r="H19" i="82"/>
  <c r="H18" i="82"/>
  <c r="H17" i="82"/>
  <c r="H16" i="82"/>
  <c r="H15" i="82"/>
  <c r="H14" i="82"/>
  <c r="H13" i="82"/>
  <c r="H12" i="82"/>
  <c r="H11" i="82"/>
  <c r="H10" i="82"/>
  <c r="H9" i="82"/>
  <c r="H8" i="82"/>
  <c r="H7" i="82"/>
  <c r="H6" i="82"/>
  <c r="H5" i="82"/>
  <c r="F167" i="81"/>
  <c r="E167" i="81"/>
  <c r="H166" i="81"/>
  <c r="H165" i="81"/>
  <c r="H164" i="81"/>
  <c r="H163" i="81"/>
  <c r="H162" i="81"/>
  <c r="H161" i="81"/>
  <c r="H160" i="81"/>
  <c r="H159" i="81"/>
  <c r="H158" i="81"/>
  <c r="H157" i="81"/>
  <c r="H167" i="81" s="1"/>
  <c r="F156" i="81"/>
  <c r="E156" i="81"/>
  <c r="H155" i="81"/>
  <c r="H154" i="81"/>
  <c r="H153" i="81"/>
  <c r="H152" i="81"/>
  <c r="H151" i="81"/>
  <c r="H150" i="81"/>
  <c r="H149" i="81"/>
  <c r="H148" i="81"/>
  <c r="H147" i="81"/>
  <c r="H146" i="81"/>
  <c r="H145" i="81"/>
  <c r="H144" i="81"/>
  <c r="H143" i="81"/>
  <c r="H142" i="81"/>
  <c r="H141" i="81"/>
  <c r="H140" i="81"/>
  <c r="H139" i="81"/>
  <c r="H138" i="81"/>
  <c r="H137" i="81"/>
  <c r="H136" i="81"/>
  <c r="H135" i="81"/>
  <c r="H134" i="81"/>
  <c r="H133" i="81"/>
  <c r="H132" i="81"/>
  <c r="F131" i="81"/>
  <c r="E131" i="81"/>
  <c r="H130" i="81"/>
  <c r="H129" i="81"/>
  <c r="H128" i="81"/>
  <c r="H127" i="81"/>
  <c r="H126" i="81"/>
  <c r="H125" i="81"/>
  <c r="H124" i="81"/>
  <c r="H123" i="81"/>
  <c r="H122" i="81"/>
  <c r="H121" i="81"/>
  <c r="H120" i="81"/>
  <c r="H119" i="81"/>
  <c r="H118" i="81"/>
  <c r="H117" i="81"/>
  <c r="H116" i="81"/>
  <c r="H115" i="81"/>
  <c r="H114" i="81"/>
  <c r="H113" i="81"/>
  <c r="H112" i="81"/>
  <c r="H111" i="81"/>
  <c r="H110" i="81"/>
  <c r="H109" i="81"/>
  <c r="H108" i="81"/>
  <c r="F107" i="81"/>
  <c r="E107" i="81"/>
  <c r="H106" i="81"/>
  <c r="H105" i="81"/>
  <c r="H104" i="81"/>
  <c r="H103" i="81"/>
  <c r="H102" i="81"/>
  <c r="H101" i="81"/>
  <c r="H100" i="81"/>
  <c r="H99" i="81"/>
  <c r="H98" i="81"/>
  <c r="H97" i="81"/>
  <c r="H96" i="81"/>
  <c r="H95" i="81"/>
  <c r="H94" i="81"/>
  <c r="H93" i="81"/>
  <c r="H92" i="81"/>
  <c r="H91" i="81"/>
  <c r="H90" i="81"/>
  <c r="H89" i="81"/>
  <c r="H88" i="81"/>
  <c r="H87" i="81"/>
  <c r="F86" i="81"/>
  <c r="E86" i="81"/>
  <c r="H85" i="81"/>
  <c r="H84" i="81"/>
  <c r="H83" i="81"/>
  <c r="H82" i="81"/>
  <c r="H81" i="81"/>
  <c r="H80" i="81"/>
  <c r="H79" i="81"/>
  <c r="H78" i="81"/>
  <c r="H77" i="81"/>
  <c r="H76" i="81"/>
  <c r="H75" i="81"/>
  <c r="H74" i="81"/>
  <c r="H73" i="81"/>
  <c r="H72" i="81"/>
  <c r="H71" i="81"/>
  <c r="H70" i="81"/>
  <c r="H69" i="81"/>
  <c r="H68" i="81"/>
  <c r="H67" i="81"/>
  <c r="H86" i="81" s="1"/>
  <c r="H66" i="81"/>
  <c r="H65" i="81"/>
  <c r="F64" i="81"/>
  <c r="E64" i="81"/>
  <c r="H63" i="81"/>
  <c r="H62" i="81"/>
  <c r="H61" i="81"/>
  <c r="H60" i="81"/>
  <c r="H59" i="81"/>
  <c r="H58" i="81"/>
  <c r="H57" i="81"/>
  <c r="H56" i="81"/>
  <c r="H55" i="81"/>
  <c r="H54" i="81"/>
  <c r="H64" i="81" s="1"/>
  <c r="J64" i="81" s="1"/>
  <c r="F53" i="81"/>
  <c r="E53" i="81"/>
  <c r="H52" i="81"/>
  <c r="H51" i="81"/>
  <c r="H50" i="81"/>
  <c r="H49" i="81"/>
  <c r="H48" i="81"/>
  <c r="H47" i="81"/>
  <c r="H46" i="81"/>
  <c r="H45" i="81"/>
  <c r="H44" i="81"/>
  <c r="H43" i="81"/>
  <c r="H42" i="81"/>
  <c r="H41" i="81"/>
  <c r="H40" i="81"/>
  <c r="H53" i="81" s="1"/>
  <c r="F39" i="81"/>
  <c r="E39" i="81"/>
  <c r="H38" i="81"/>
  <c r="H37" i="81"/>
  <c r="H36" i="81"/>
  <c r="H35" i="81"/>
  <c r="H34" i="81"/>
  <c r="H33" i="81"/>
  <c r="H32" i="81"/>
  <c r="H31" i="81"/>
  <c r="H30" i="81"/>
  <c r="H29" i="81"/>
  <c r="H28" i="81"/>
  <c r="H27" i="81"/>
  <c r="H26" i="81"/>
  <c r="H25" i="81"/>
  <c r="H24" i="81"/>
  <c r="H39" i="81" s="1"/>
  <c r="F23" i="81"/>
  <c r="F170" i="81" s="1"/>
  <c r="E23" i="81"/>
  <c r="H22" i="81"/>
  <c r="H21" i="81"/>
  <c r="H20" i="81"/>
  <c r="H19" i="81"/>
  <c r="H18" i="81"/>
  <c r="H17" i="81"/>
  <c r="H16" i="81"/>
  <c r="H15" i="81"/>
  <c r="H14" i="81"/>
  <c r="H13" i="81"/>
  <c r="H12" i="81"/>
  <c r="H11" i="81"/>
  <c r="H10" i="81"/>
  <c r="H9" i="81"/>
  <c r="H8" i="81"/>
  <c r="H7" i="81"/>
  <c r="H6" i="81"/>
  <c r="H5" i="81"/>
  <c r="F167" i="80"/>
  <c r="E167" i="80"/>
  <c r="H166" i="80"/>
  <c r="H165" i="80"/>
  <c r="H164" i="80"/>
  <c r="H163" i="80"/>
  <c r="H162" i="80"/>
  <c r="H161" i="80"/>
  <c r="H160" i="80"/>
  <c r="H159" i="80"/>
  <c r="H158" i="80"/>
  <c r="H157" i="80"/>
  <c r="H167" i="80" s="1"/>
  <c r="F156" i="80"/>
  <c r="E156" i="80"/>
  <c r="H155" i="80"/>
  <c r="H154" i="80"/>
  <c r="H153" i="80"/>
  <c r="H152" i="80"/>
  <c r="H151" i="80"/>
  <c r="H150" i="80"/>
  <c r="H149" i="80"/>
  <c r="H148" i="80"/>
  <c r="H147" i="80"/>
  <c r="H146" i="80"/>
  <c r="H145" i="80"/>
  <c r="H144" i="80"/>
  <c r="H143" i="80"/>
  <c r="H142" i="80"/>
  <c r="H141" i="80"/>
  <c r="H140" i="80"/>
  <c r="H139" i="80"/>
  <c r="H138" i="80"/>
  <c r="H137" i="80"/>
  <c r="H136" i="80"/>
  <c r="H135" i="80"/>
  <c r="H134" i="80"/>
  <c r="H133" i="80"/>
  <c r="H132" i="80"/>
  <c r="F131" i="80"/>
  <c r="E131" i="80"/>
  <c r="H130" i="80"/>
  <c r="H129" i="80"/>
  <c r="H128" i="80"/>
  <c r="H127" i="80"/>
  <c r="H126" i="80"/>
  <c r="H125" i="80"/>
  <c r="H124" i="80"/>
  <c r="H123" i="80"/>
  <c r="H122" i="80"/>
  <c r="H121" i="80"/>
  <c r="H120" i="80"/>
  <c r="H119" i="80"/>
  <c r="H118" i="80"/>
  <c r="H117" i="80"/>
  <c r="H116" i="80"/>
  <c r="H115" i="80"/>
  <c r="H114" i="80"/>
  <c r="H113" i="80"/>
  <c r="H112" i="80"/>
  <c r="H111" i="80"/>
  <c r="H110" i="80"/>
  <c r="H109" i="80"/>
  <c r="H108" i="80"/>
  <c r="F107" i="80"/>
  <c r="E107" i="80"/>
  <c r="H106" i="80"/>
  <c r="H105" i="80"/>
  <c r="H104" i="80"/>
  <c r="H103" i="80"/>
  <c r="H102" i="80"/>
  <c r="H101" i="80"/>
  <c r="H100" i="80"/>
  <c r="H99" i="80"/>
  <c r="H98" i="80"/>
  <c r="H97" i="80"/>
  <c r="H96" i="80"/>
  <c r="H95" i="80"/>
  <c r="H94" i="80"/>
  <c r="H93" i="80"/>
  <c r="H92" i="80"/>
  <c r="H91" i="80"/>
  <c r="H90" i="80"/>
  <c r="H89" i="80"/>
  <c r="H88" i="80"/>
  <c r="H87" i="80"/>
  <c r="H107" i="80" s="1"/>
  <c r="F86" i="80"/>
  <c r="E86" i="80"/>
  <c r="H85" i="80"/>
  <c r="H84" i="80"/>
  <c r="H83" i="80"/>
  <c r="H82" i="80"/>
  <c r="H81" i="80"/>
  <c r="H80" i="80"/>
  <c r="H79" i="80"/>
  <c r="H78" i="80"/>
  <c r="H77" i="80"/>
  <c r="H76" i="80"/>
  <c r="H75" i="80"/>
  <c r="H74" i="80"/>
  <c r="H73" i="80"/>
  <c r="H72" i="80"/>
  <c r="H71" i="80"/>
  <c r="H70" i="80"/>
  <c r="H69" i="80"/>
  <c r="H68" i="80"/>
  <c r="H67" i="80"/>
  <c r="H66" i="80"/>
  <c r="H65" i="80"/>
  <c r="F64" i="80"/>
  <c r="E64" i="80"/>
  <c r="H63" i="80"/>
  <c r="H62" i="80"/>
  <c r="H61" i="80"/>
  <c r="H60" i="80"/>
  <c r="H59" i="80"/>
  <c r="H58" i="80"/>
  <c r="H57" i="80"/>
  <c r="H56" i="80"/>
  <c r="H55" i="80"/>
  <c r="H54" i="80"/>
  <c r="F53" i="80"/>
  <c r="E53" i="80"/>
  <c r="H52" i="80"/>
  <c r="H51" i="80"/>
  <c r="H50" i="80"/>
  <c r="H49" i="80"/>
  <c r="H48" i="80"/>
  <c r="H47" i="80"/>
  <c r="H46" i="80"/>
  <c r="H45" i="80"/>
  <c r="H44" i="80"/>
  <c r="H43" i="80"/>
  <c r="H42" i="80"/>
  <c r="H41" i="80"/>
  <c r="H40" i="80"/>
  <c r="H53" i="80" s="1"/>
  <c r="F39" i="80"/>
  <c r="F170" i="80" s="1"/>
  <c r="E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39" i="80" s="1"/>
  <c r="F23" i="80"/>
  <c r="E23" i="80"/>
  <c r="H22" i="80"/>
  <c r="H21" i="80"/>
  <c r="H20" i="80"/>
  <c r="H19" i="80"/>
  <c r="H18" i="80"/>
  <c r="H17" i="80"/>
  <c r="H16" i="80"/>
  <c r="H15" i="80"/>
  <c r="H14" i="80"/>
  <c r="H13" i="80"/>
  <c r="H12" i="80"/>
  <c r="H11" i="80"/>
  <c r="H10" i="80"/>
  <c r="H9" i="80"/>
  <c r="H8" i="80"/>
  <c r="H7" i="80"/>
  <c r="H6" i="80"/>
  <c r="H5" i="80"/>
  <c r="H23" i="80" s="1"/>
  <c r="F167" i="79"/>
  <c r="E167" i="79"/>
  <c r="H166" i="79"/>
  <c r="H165" i="79"/>
  <c r="H164" i="79"/>
  <c r="H163" i="79"/>
  <c r="H162" i="79"/>
  <c r="H161" i="79"/>
  <c r="H160" i="79"/>
  <c r="H159" i="79"/>
  <c r="H158" i="79"/>
  <c r="H157" i="79"/>
  <c r="H167" i="79" s="1"/>
  <c r="F156" i="79"/>
  <c r="E156" i="79"/>
  <c r="H155" i="79"/>
  <c r="H154" i="79"/>
  <c r="H153" i="79"/>
  <c r="H152" i="79"/>
  <c r="H151" i="79"/>
  <c r="H150" i="79"/>
  <c r="H149" i="79"/>
  <c r="H148" i="79"/>
  <c r="H147" i="79"/>
  <c r="H146" i="79"/>
  <c r="H145" i="79"/>
  <c r="H144" i="79"/>
  <c r="H143" i="79"/>
  <c r="H142" i="79"/>
  <c r="H141" i="79"/>
  <c r="H140" i="79"/>
  <c r="H139" i="79"/>
  <c r="H138" i="79"/>
  <c r="H137" i="79"/>
  <c r="H136" i="79"/>
  <c r="H135" i="79"/>
  <c r="H134" i="79"/>
  <c r="H133" i="79"/>
  <c r="H132" i="79"/>
  <c r="F131" i="79"/>
  <c r="E131" i="79"/>
  <c r="H130" i="79"/>
  <c r="H129" i="79"/>
  <c r="H128" i="79"/>
  <c r="H127" i="79"/>
  <c r="H126" i="79"/>
  <c r="H125" i="79"/>
  <c r="H124" i="79"/>
  <c r="H123" i="79"/>
  <c r="H122" i="79"/>
  <c r="H121" i="79"/>
  <c r="H120" i="79"/>
  <c r="H119" i="79"/>
  <c r="H118" i="79"/>
  <c r="H117" i="79"/>
  <c r="H116" i="79"/>
  <c r="H115" i="79"/>
  <c r="H114" i="79"/>
  <c r="H113" i="79"/>
  <c r="H112" i="79"/>
  <c r="H111" i="79"/>
  <c r="H110" i="79"/>
  <c r="H109" i="79"/>
  <c r="H108" i="79"/>
  <c r="F107" i="79"/>
  <c r="E107" i="79"/>
  <c r="H106" i="79"/>
  <c r="H105" i="79"/>
  <c r="H104" i="79"/>
  <c r="H103" i="79"/>
  <c r="H102" i="79"/>
  <c r="H101" i="79"/>
  <c r="H100" i="79"/>
  <c r="H99" i="79"/>
  <c r="H98" i="79"/>
  <c r="H97" i="79"/>
  <c r="H96" i="79"/>
  <c r="H95" i="79"/>
  <c r="H94" i="79"/>
  <c r="H93" i="79"/>
  <c r="H92" i="79"/>
  <c r="H91" i="79"/>
  <c r="H90" i="79"/>
  <c r="H89" i="79"/>
  <c r="H88" i="79"/>
  <c r="H87" i="79"/>
  <c r="F86" i="79"/>
  <c r="E86" i="79"/>
  <c r="H85" i="79"/>
  <c r="H84" i="79"/>
  <c r="H83" i="79"/>
  <c r="H82" i="79"/>
  <c r="H81" i="79"/>
  <c r="H80" i="79"/>
  <c r="H79" i="79"/>
  <c r="H78" i="79"/>
  <c r="H77" i="79"/>
  <c r="H76" i="79"/>
  <c r="H75" i="79"/>
  <c r="H74" i="79"/>
  <c r="H73" i="79"/>
  <c r="H72" i="79"/>
  <c r="H71" i="79"/>
  <c r="H70" i="79"/>
  <c r="H69" i="79"/>
  <c r="H68" i="79"/>
  <c r="H67" i="79"/>
  <c r="H66" i="79"/>
  <c r="H65" i="79"/>
  <c r="F64" i="79"/>
  <c r="E64" i="79"/>
  <c r="H63" i="79"/>
  <c r="H62" i="79"/>
  <c r="H61" i="79"/>
  <c r="H60" i="79"/>
  <c r="H59" i="79"/>
  <c r="H58" i="79"/>
  <c r="H57" i="79"/>
  <c r="H56" i="79"/>
  <c r="H55" i="79"/>
  <c r="H54" i="79"/>
  <c r="H64" i="79" s="1"/>
  <c r="J64" i="79" s="1"/>
  <c r="F53" i="79"/>
  <c r="E53" i="79"/>
  <c r="H52" i="79"/>
  <c r="H51" i="79"/>
  <c r="H50" i="79"/>
  <c r="H49" i="79"/>
  <c r="H48" i="79"/>
  <c r="H47" i="79"/>
  <c r="H46" i="79"/>
  <c r="H45" i="79"/>
  <c r="H44" i="79"/>
  <c r="H43" i="79"/>
  <c r="H42" i="79"/>
  <c r="H41" i="79"/>
  <c r="H40" i="79"/>
  <c r="H53" i="79" s="1"/>
  <c r="F39" i="79"/>
  <c r="E39" i="79"/>
  <c r="H38" i="79"/>
  <c r="H37" i="79"/>
  <c r="H36" i="79"/>
  <c r="H35" i="79"/>
  <c r="H34" i="79"/>
  <c r="H33" i="79"/>
  <c r="H32" i="79"/>
  <c r="H31" i="79"/>
  <c r="H30" i="79"/>
  <c r="H29" i="79"/>
  <c r="H28" i="79"/>
  <c r="H27" i="79"/>
  <c r="H26" i="79"/>
  <c r="H25" i="79"/>
  <c r="H24" i="79"/>
  <c r="F23" i="79"/>
  <c r="F170" i="79" s="1"/>
  <c r="E23" i="79"/>
  <c r="H22" i="79"/>
  <c r="H21" i="79"/>
  <c r="H20" i="79"/>
  <c r="H19" i="79"/>
  <c r="H18" i="79"/>
  <c r="H17" i="79"/>
  <c r="H16" i="79"/>
  <c r="H15" i="79"/>
  <c r="H14" i="79"/>
  <c r="H13" i="79"/>
  <c r="H12" i="79"/>
  <c r="H11" i="79"/>
  <c r="H10" i="79"/>
  <c r="H9" i="79"/>
  <c r="H8" i="79"/>
  <c r="H7" i="79"/>
  <c r="H6" i="79"/>
  <c r="H5" i="79"/>
  <c r="F167" i="78"/>
  <c r="E167" i="78"/>
  <c r="H166" i="78"/>
  <c r="H165" i="78"/>
  <c r="H164" i="78"/>
  <c r="H163" i="78"/>
  <c r="H162" i="78"/>
  <c r="H161" i="78"/>
  <c r="H160" i="78"/>
  <c r="H159" i="78"/>
  <c r="H158" i="78"/>
  <c r="H157" i="78"/>
  <c r="H167" i="78" s="1"/>
  <c r="F156" i="78"/>
  <c r="E156" i="78"/>
  <c r="H155" i="78"/>
  <c r="H154" i="78"/>
  <c r="H153" i="78"/>
  <c r="H152" i="78"/>
  <c r="H151" i="78"/>
  <c r="H150" i="78"/>
  <c r="H149" i="78"/>
  <c r="H148" i="78"/>
  <c r="H147" i="78"/>
  <c r="H146" i="78"/>
  <c r="H145" i="78"/>
  <c r="H144" i="78"/>
  <c r="H143" i="78"/>
  <c r="H142" i="78"/>
  <c r="H141" i="78"/>
  <c r="H140" i="78"/>
  <c r="H139" i="78"/>
  <c r="H138" i="78"/>
  <c r="H137" i="78"/>
  <c r="H136" i="78"/>
  <c r="H135" i="78"/>
  <c r="H134" i="78"/>
  <c r="H133" i="78"/>
  <c r="H132" i="78"/>
  <c r="F131" i="78"/>
  <c r="E131" i="78"/>
  <c r="H130" i="78"/>
  <c r="H129" i="78"/>
  <c r="H128" i="78"/>
  <c r="H127" i="78"/>
  <c r="H126" i="78"/>
  <c r="H125" i="78"/>
  <c r="H124" i="78"/>
  <c r="H123" i="78"/>
  <c r="H122" i="78"/>
  <c r="H121" i="78"/>
  <c r="H120" i="78"/>
  <c r="H119" i="78"/>
  <c r="H118" i="78"/>
  <c r="H117" i="78"/>
  <c r="H116" i="78"/>
  <c r="H115" i="78"/>
  <c r="H114" i="78"/>
  <c r="H113" i="78"/>
  <c r="H112" i="78"/>
  <c r="H111" i="78"/>
  <c r="H110" i="78"/>
  <c r="H109" i="78"/>
  <c r="H108" i="78"/>
  <c r="F107" i="78"/>
  <c r="E107" i="78"/>
  <c r="H106" i="78"/>
  <c r="H105" i="78"/>
  <c r="H104" i="78"/>
  <c r="H103" i="78"/>
  <c r="H102" i="78"/>
  <c r="H101" i="78"/>
  <c r="H100" i="78"/>
  <c r="H99" i="78"/>
  <c r="H98" i="78"/>
  <c r="H97" i="78"/>
  <c r="H96" i="78"/>
  <c r="H95" i="78"/>
  <c r="H94" i="78"/>
  <c r="H93" i="78"/>
  <c r="H92" i="78"/>
  <c r="H91" i="78"/>
  <c r="H90" i="78"/>
  <c r="H89" i="78"/>
  <c r="H88" i="78"/>
  <c r="H87" i="78"/>
  <c r="F86" i="78"/>
  <c r="E86" i="78"/>
  <c r="H85" i="78"/>
  <c r="H84" i="78"/>
  <c r="H83" i="78"/>
  <c r="H82" i="78"/>
  <c r="H81" i="78"/>
  <c r="H80" i="78"/>
  <c r="H79" i="78"/>
  <c r="H78" i="78"/>
  <c r="H77" i="78"/>
  <c r="H76" i="78"/>
  <c r="H75" i="78"/>
  <c r="H74" i="78"/>
  <c r="H73" i="78"/>
  <c r="H72" i="78"/>
  <c r="H71" i="78"/>
  <c r="H70" i="78"/>
  <c r="H69" i="78"/>
  <c r="H68" i="78"/>
  <c r="H67" i="78"/>
  <c r="H66" i="78"/>
  <c r="H65" i="78"/>
  <c r="F64" i="78"/>
  <c r="E64" i="78"/>
  <c r="H63" i="78"/>
  <c r="H62" i="78"/>
  <c r="H61" i="78"/>
  <c r="H60" i="78"/>
  <c r="H59" i="78"/>
  <c r="H58" i="78"/>
  <c r="H57" i="78"/>
  <c r="H56" i="78"/>
  <c r="H55" i="78"/>
  <c r="H54" i="78"/>
  <c r="H64" i="78" s="1"/>
  <c r="J64" i="78" s="1"/>
  <c r="F53" i="78"/>
  <c r="E53" i="78"/>
  <c r="H52" i="78"/>
  <c r="H51" i="78"/>
  <c r="H50" i="78"/>
  <c r="H49" i="78"/>
  <c r="H48" i="78"/>
  <c r="H47" i="78"/>
  <c r="H46" i="78"/>
  <c r="H45" i="78"/>
  <c r="H44" i="78"/>
  <c r="H43" i="78"/>
  <c r="H42" i="78"/>
  <c r="H41" i="78"/>
  <c r="H40" i="78"/>
  <c r="H53" i="78" s="1"/>
  <c r="F39" i="78"/>
  <c r="E39" i="78"/>
  <c r="H38" i="78"/>
  <c r="H37" i="78"/>
  <c r="H36" i="78"/>
  <c r="H35" i="78"/>
  <c r="H34" i="78"/>
  <c r="H33" i="78"/>
  <c r="H32" i="78"/>
  <c r="H31" i="78"/>
  <c r="H30" i="78"/>
  <c r="H29" i="78"/>
  <c r="H28" i="78"/>
  <c r="H27" i="78"/>
  <c r="H26" i="78"/>
  <c r="H25" i="78"/>
  <c r="H24" i="78"/>
  <c r="H39" i="78" s="1"/>
  <c r="F23" i="78"/>
  <c r="F170" i="78" s="1"/>
  <c r="E23" i="78"/>
  <c r="H22" i="78"/>
  <c r="H21" i="78"/>
  <c r="H20" i="78"/>
  <c r="H19" i="78"/>
  <c r="H18" i="78"/>
  <c r="H17" i="78"/>
  <c r="H16" i="78"/>
  <c r="H15" i="78"/>
  <c r="H14" i="78"/>
  <c r="H13" i="78"/>
  <c r="H12" i="78"/>
  <c r="H11" i="78"/>
  <c r="H10" i="78"/>
  <c r="H9" i="78"/>
  <c r="H8" i="78"/>
  <c r="H7" i="78"/>
  <c r="H6" i="78"/>
  <c r="H5" i="78"/>
  <c r="H23" i="78" s="1"/>
  <c r="F167" i="77"/>
  <c r="E167" i="77"/>
  <c r="H166" i="77"/>
  <c r="H165" i="77"/>
  <c r="H164" i="77"/>
  <c r="H163" i="77"/>
  <c r="H162" i="77"/>
  <c r="H161" i="77"/>
  <c r="H160" i="77"/>
  <c r="H159" i="77"/>
  <c r="H158" i="77"/>
  <c r="H157" i="77"/>
  <c r="H167" i="77" s="1"/>
  <c r="F156" i="77"/>
  <c r="E156" i="77"/>
  <c r="H155" i="77"/>
  <c r="H154" i="77"/>
  <c r="H153" i="77"/>
  <c r="H152" i="77"/>
  <c r="H151" i="77"/>
  <c r="H150" i="77"/>
  <c r="H149" i="77"/>
  <c r="H148" i="77"/>
  <c r="H147" i="77"/>
  <c r="H146" i="77"/>
  <c r="H145" i="77"/>
  <c r="H144" i="77"/>
  <c r="H143" i="77"/>
  <c r="H142" i="77"/>
  <c r="H141" i="77"/>
  <c r="H140" i="77"/>
  <c r="H139" i="77"/>
  <c r="H138" i="77"/>
  <c r="H137" i="77"/>
  <c r="H136" i="77"/>
  <c r="H135" i="77"/>
  <c r="H134" i="77"/>
  <c r="H133" i="77"/>
  <c r="H156" i="77" s="1"/>
  <c r="J156" i="77" s="1"/>
  <c r="H132" i="77"/>
  <c r="F131" i="77"/>
  <c r="E131" i="77"/>
  <c r="H130" i="77"/>
  <c r="H129" i="77"/>
  <c r="H128" i="77"/>
  <c r="H127" i="77"/>
  <c r="H126" i="77"/>
  <c r="H125" i="77"/>
  <c r="H124" i="77"/>
  <c r="H123" i="77"/>
  <c r="H122" i="77"/>
  <c r="H121" i="77"/>
  <c r="H120" i="77"/>
  <c r="H119" i="77"/>
  <c r="H118" i="77"/>
  <c r="H117" i="77"/>
  <c r="H116" i="77"/>
  <c r="H115" i="77"/>
  <c r="H114" i="77"/>
  <c r="H113" i="77"/>
  <c r="H112" i="77"/>
  <c r="H111" i="77"/>
  <c r="H110" i="77"/>
  <c r="H109" i="77"/>
  <c r="H108" i="77"/>
  <c r="F107" i="77"/>
  <c r="E107" i="77"/>
  <c r="H106" i="77"/>
  <c r="H105" i="77"/>
  <c r="H104" i="77"/>
  <c r="H103" i="77"/>
  <c r="H102" i="77"/>
  <c r="H101" i="77"/>
  <c r="H100" i="77"/>
  <c r="H99" i="77"/>
  <c r="H98" i="77"/>
  <c r="H97" i="77"/>
  <c r="H96" i="77"/>
  <c r="H95" i="77"/>
  <c r="H94" i="77"/>
  <c r="H93" i="77"/>
  <c r="H92" i="77"/>
  <c r="H91" i="77"/>
  <c r="H90" i="77"/>
  <c r="H89" i="77"/>
  <c r="H88" i="77"/>
  <c r="H87" i="77"/>
  <c r="F86" i="77"/>
  <c r="E86" i="77"/>
  <c r="H85" i="77"/>
  <c r="H84" i="77"/>
  <c r="H83" i="77"/>
  <c r="H82" i="77"/>
  <c r="H81" i="77"/>
  <c r="H80" i="77"/>
  <c r="H79" i="77"/>
  <c r="H78" i="77"/>
  <c r="H77" i="77"/>
  <c r="H76" i="77"/>
  <c r="H75" i="77"/>
  <c r="H74" i="77"/>
  <c r="H73" i="77"/>
  <c r="H72" i="77"/>
  <c r="H71" i="77"/>
  <c r="H70" i="77"/>
  <c r="H69" i="77"/>
  <c r="H68" i="77"/>
  <c r="H67" i="77"/>
  <c r="H66" i="77"/>
  <c r="H65" i="77"/>
  <c r="F64" i="77"/>
  <c r="E64" i="77"/>
  <c r="H63" i="77"/>
  <c r="H62" i="77"/>
  <c r="H61" i="77"/>
  <c r="H60" i="77"/>
  <c r="H59" i="77"/>
  <c r="H58" i="77"/>
  <c r="H57" i="77"/>
  <c r="H56" i="77"/>
  <c r="H55" i="77"/>
  <c r="H54" i="77"/>
  <c r="F53" i="77"/>
  <c r="E53" i="77"/>
  <c r="H52" i="77"/>
  <c r="H51" i="77"/>
  <c r="H50" i="77"/>
  <c r="H49" i="77"/>
  <c r="H48" i="77"/>
  <c r="H47" i="77"/>
  <c r="H46" i="77"/>
  <c r="H45" i="77"/>
  <c r="H44" i="77"/>
  <c r="H43" i="77"/>
  <c r="H42" i="77"/>
  <c r="H41" i="77"/>
  <c r="H40" i="77"/>
  <c r="F39" i="77"/>
  <c r="E39" i="77"/>
  <c r="E170" i="77" s="1"/>
  <c r="H38" i="77"/>
  <c r="H37" i="77"/>
  <c r="H36" i="77"/>
  <c r="H35" i="77"/>
  <c r="H34" i="77"/>
  <c r="H33" i="77"/>
  <c r="H32" i="77"/>
  <c r="H31" i="77"/>
  <c r="H30" i="77"/>
  <c r="H29" i="77"/>
  <c r="H28" i="77"/>
  <c r="H27" i="77"/>
  <c r="H26" i="77"/>
  <c r="H25" i="77"/>
  <c r="H24" i="77"/>
  <c r="F23" i="77"/>
  <c r="E23" i="77"/>
  <c r="H22" i="77"/>
  <c r="H21" i="77"/>
  <c r="H20" i="77"/>
  <c r="H19" i="77"/>
  <c r="H18" i="77"/>
  <c r="H17" i="77"/>
  <c r="H16" i="77"/>
  <c r="H15" i="77"/>
  <c r="H14" i="77"/>
  <c r="H13" i="77"/>
  <c r="H12" i="77"/>
  <c r="H11" i="77"/>
  <c r="H10" i="77"/>
  <c r="H9" i="77"/>
  <c r="H8" i="77"/>
  <c r="H7" i="77"/>
  <c r="H6" i="77"/>
  <c r="H5" i="77"/>
  <c r="F167" i="76"/>
  <c r="E167" i="76"/>
  <c r="H166" i="76"/>
  <c r="H165" i="76"/>
  <c r="H164" i="76"/>
  <c r="H163" i="76"/>
  <c r="H162" i="76"/>
  <c r="H161" i="76"/>
  <c r="H160" i="76"/>
  <c r="H159" i="76"/>
  <c r="H158" i="76"/>
  <c r="H157" i="76"/>
  <c r="H167" i="76" s="1"/>
  <c r="F156" i="76"/>
  <c r="E156" i="76"/>
  <c r="H155" i="76"/>
  <c r="H154" i="76"/>
  <c r="H153" i="76"/>
  <c r="H152" i="76"/>
  <c r="H151" i="76"/>
  <c r="H150" i="76"/>
  <c r="H149" i="76"/>
  <c r="H148" i="76"/>
  <c r="H147" i="76"/>
  <c r="H146" i="76"/>
  <c r="H145" i="76"/>
  <c r="H144" i="76"/>
  <c r="H143" i="76"/>
  <c r="H142" i="76"/>
  <c r="H141" i="76"/>
  <c r="H140" i="76"/>
  <c r="H139" i="76"/>
  <c r="H138" i="76"/>
  <c r="H137" i="76"/>
  <c r="H136" i="76"/>
  <c r="H135" i="76"/>
  <c r="H134" i="76"/>
  <c r="H133" i="76"/>
  <c r="H132" i="76"/>
  <c r="F131" i="76"/>
  <c r="E131" i="76"/>
  <c r="H130" i="76"/>
  <c r="H129" i="76"/>
  <c r="H128" i="76"/>
  <c r="H127" i="76"/>
  <c r="H126" i="76"/>
  <c r="H125" i="76"/>
  <c r="H124" i="76"/>
  <c r="H123" i="76"/>
  <c r="H122" i="76"/>
  <c r="H121" i="76"/>
  <c r="H120" i="76"/>
  <c r="H119" i="76"/>
  <c r="H118" i="76"/>
  <c r="H117" i="76"/>
  <c r="H116" i="76"/>
  <c r="H115" i="76"/>
  <c r="H114" i="76"/>
  <c r="H113" i="76"/>
  <c r="H112" i="76"/>
  <c r="H111" i="76"/>
  <c r="H110" i="76"/>
  <c r="H109" i="76"/>
  <c r="H108" i="76"/>
  <c r="F107" i="76"/>
  <c r="E107" i="76"/>
  <c r="H106" i="76"/>
  <c r="H105" i="76"/>
  <c r="H104" i="76"/>
  <c r="H103" i="76"/>
  <c r="H102" i="76"/>
  <c r="H101" i="76"/>
  <c r="H100" i="76"/>
  <c r="H99" i="76"/>
  <c r="H98" i="76"/>
  <c r="H97" i="76"/>
  <c r="H96" i="76"/>
  <c r="H95" i="76"/>
  <c r="H94" i="76"/>
  <c r="H93" i="76"/>
  <c r="H92" i="76"/>
  <c r="H91" i="76"/>
  <c r="H90" i="76"/>
  <c r="H89" i="76"/>
  <c r="H88" i="76"/>
  <c r="H87" i="76"/>
  <c r="F86" i="76"/>
  <c r="E86" i="76"/>
  <c r="H85" i="76"/>
  <c r="H84" i="76"/>
  <c r="H83" i="76"/>
  <c r="H82" i="76"/>
  <c r="H81" i="76"/>
  <c r="H80" i="76"/>
  <c r="H79" i="76"/>
  <c r="H78" i="76"/>
  <c r="H77" i="76"/>
  <c r="H76" i="76"/>
  <c r="H75" i="76"/>
  <c r="H74" i="76"/>
  <c r="H73" i="76"/>
  <c r="H72" i="76"/>
  <c r="H71" i="76"/>
  <c r="H70" i="76"/>
  <c r="H69" i="76"/>
  <c r="H68" i="76"/>
  <c r="H67" i="76"/>
  <c r="H66" i="76"/>
  <c r="H65" i="76"/>
  <c r="F64" i="76"/>
  <c r="E64" i="76"/>
  <c r="H63" i="76"/>
  <c r="H62" i="76"/>
  <c r="H61" i="76"/>
  <c r="H60" i="76"/>
  <c r="H59" i="76"/>
  <c r="H58" i="76"/>
  <c r="H57" i="76"/>
  <c r="H56" i="76"/>
  <c r="H55" i="76"/>
  <c r="H54" i="76"/>
  <c r="H64" i="76" s="1"/>
  <c r="J64" i="76" s="1"/>
  <c r="F53" i="76"/>
  <c r="E53" i="76"/>
  <c r="H52" i="76"/>
  <c r="H51" i="76"/>
  <c r="H50" i="76"/>
  <c r="H49" i="76"/>
  <c r="H48" i="76"/>
  <c r="H47" i="76"/>
  <c r="H46" i="76"/>
  <c r="H45" i="76"/>
  <c r="H44" i="76"/>
  <c r="H43" i="76"/>
  <c r="H42" i="76"/>
  <c r="H41" i="76"/>
  <c r="H40" i="76"/>
  <c r="H53" i="76" s="1"/>
  <c r="F39" i="76"/>
  <c r="E39" i="76"/>
  <c r="H38" i="76"/>
  <c r="H37" i="76"/>
  <c r="H36" i="76"/>
  <c r="H35" i="76"/>
  <c r="H34" i="76"/>
  <c r="H33" i="76"/>
  <c r="H32" i="76"/>
  <c r="H31" i="76"/>
  <c r="H30" i="76"/>
  <c r="H29" i="76"/>
  <c r="H28" i="76"/>
  <c r="H27" i="76"/>
  <c r="H26" i="76"/>
  <c r="H25" i="76"/>
  <c r="H24" i="76"/>
  <c r="H39" i="76" s="1"/>
  <c r="F23" i="76"/>
  <c r="F170" i="76" s="1"/>
  <c r="E23" i="76"/>
  <c r="H22" i="76"/>
  <c r="H21" i="76"/>
  <c r="H20" i="76"/>
  <c r="H19" i="76"/>
  <c r="H18" i="76"/>
  <c r="H17" i="76"/>
  <c r="H16" i="76"/>
  <c r="H15" i="76"/>
  <c r="H14" i="76"/>
  <c r="H13" i="76"/>
  <c r="H12" i="76"/>
  <c r="H11" i="76"/>
  <c r="H10" i="76"/>
  <c r="H9" i="76"/>
  <c r="H8" i="76"/>
  <c r="H7" i="76"/>
  <c r="H6" i="76"/>
  <c r="H5" i="76"/>
  <c r="F167" i="75"/>
  <c r="E167" i="75"/>
  <c r="H166" i="75"/>
  <c r="H165" i="75"/>
  <c r="H164" i="75"/>
  <c r="H163" i="75"/>
  <c r="H162" i="75"/>
  <c r="H161" i="75"/>
  <c r="H160" i="75"/>
  <c r="H159" i="75"/>
  <c r="H158" i="75"/>
  <c r="H157" i="75"/>
  <c r="H167" i="75" s="1"/>
  <c r="F156" i="75"/>
  <c r="E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F131" i="75"/>
  <c r="E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F107" i="75"/>
  <c r="E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F86" i="75"/>
  <c r="E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F64" i="75"/>
  <c r="E64" i="75"/>
  <c r="H63" i="75"/>
  <c r="H62" i="75"/>
  <c r="H61" i="75"/>
  <c r="H60" i="75"/>
  <c r="H59" i="75"/>
  <c r="H58" i="75"/>
  <c r="H57" i="75"/>
  <c r="H56" i="75"/>
  <c r="H55" i="75"/>
  <c r="H54" i="75"/>
  <c r="H64" i="75" s="1"/>
  <c r="J64" i="75" s="1"/>
  <c r="F53" i="75"/>
  <c r="E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F39" i="75"/>
  <c r="E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F23" i="75"/>
  <c r="F170" i="75" s="1"/>
  <c r="E23" i="75"/>
  <c r="H22" i="75"/>
  <c r="H21" i="75"/>
  <c r="H20" i="75"/>
  <c r="H19" i="75"/>
  <c r="H18" i="75"/>
  <c r="H17" i="75"/>
  <c r="H16" i="75"/>
  <c r="H15" i="75"/>
  <c r="H14" i="75"/>
  <c r="H13" i="75"/>
  <c r="H12" i="75"/>
  <c r="H11" i="75"/>
  <c r="H10" i="75"/>
  <c r="H9" i="75"/>
  <c r="H8" i="75"/>
  <c r="H7" i="75"/>
  <c r="H6" i="75"/>
  <c r="H5" i="75"/>
  <c r="F167" i="74"/>
  <c r="E167" i="74"/>
  <c r="H166" i="74"/>
  <c r="H165" i="74"/>
  <c r="H164" i="74"/>
  <c r="H163" i="74"/>
  <c r="H162" i="74"/>
  <c r="H161" i="74"/>
  <c r="H160" i="74"/>
  <c r="H159" i="74"/>
  <c r="H158" i="74"/>
  <c r="H157" i="74"/>
  <c r="H167" i="74" s="1"/>
  <c r="F156" i="74"/>
  <c r="E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F131" i="74"/>
  <c r="E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F107" i="74"/>
  <c r="E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F86" i="74"/>
  <c r="E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86" i="74" s="1"/>
  <c r="H65" i="74"/>
  <c r="F64" i="74"/>
  <c r="E64" i="74"/>
  <c r="H63" i="74"/>
  <c r="H62" i="74"/>
  <c r="H61" i="74"/>
  <c r="H60" i="74"/>
  <c r="H59" i="74"/>
  <c r="H58" i="74"/>
  <c r="H57" i="74"/>
  <c r="H56" i="74"/>
  <c r="H55" i="74"/>
  <c r="H54" i="74"/>
  <c r="H64" i="74" s="1"/>
  <c r="J64" i="74" s="1"/>
  <c r="F53" i="74"/>
  <c r="E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F39" i="74"/>
  <c r="E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F23" i="74"/>
  <c r="F170" i="74" s="1"/>
  <c r="E23" i="74"/>
  <c r="H22" i="74"/>
  <c r="H21" i="74"/>
  <c r="H20" i="74"/>
  <c r="H19" i="74"/>
  <c r="H18" i="74"/>
  <c r="H17" i="74"/>
  <c r="H16" i="74"/>
  <c r="H15" i="74"/>
  <c r="H14" i="74"/>
  <c r="H13" i="74"/>
  <c r="H12" i="74"/>
  <c r="H11" i="74"/>
  <c r="H10" i="74"/>
  <c r="H9" i="74"/>
  <c r="H8" i="74"/>
  <c r="H7" i="74"/>
  <c r="H6" i="74"/>
  <c r="H5" i="74"/>
  <c r="H23" i="74" s="1"/>
  <c r="F167" i="73"/>
  <c r="E167" i="73"/>
  <c r="H166" i="73"/>
  <c r="H165" i="73"/>
  <c r="H164" i="73"/>
  <c r="H163" i="73"/>
  <c r="H162" i="73"/>
  <c r="H161" i="73"/>
  <c r="H160" i="73"/>
  <c r="H159" i="73"/>
  <c r="H158" i="73"/>
  <c r="H157" i="73"/>
  <c r="F156" i="73"/>
  <c r="E156" i="73"/>
  <c r="H155" i="73"/>
  <c r="H154" i="73"/>
  <c r="H153" i="73"/>
  <c r="H152" i="73"/>
  <c r="H151" i="73"/>
  <c r="H150" i="73"/>
  <c r="H149" i="73"/>
  <c r="H148" i="73"/>
  <c r="H147" i="73"/>
  <c r="H146" i="73"/>
  <c r="H145" i="73"/>
  <c r="H144" i="73"/>
  <c r="H143" i="73"/>
  <c r="H142" i="73"/>
  <c r="H141" i="73"/>
  <c r="H140" i="73"/>
  <c r="H139" i="73"/>
  <c r="H138" i="73"/>
  <c r="H137" i="73"/>
  <c r="H136" i="73"/>
  <c r="H135" i="73"/>
  <c r="H134" i="73"/>
  <c r="H133" i="73"/>
  <c r="H132" i="73"/>
  <c r="F131" i="73"/>
  <c r="E131" i="73"/>
  <c r="H130" i="73"/>
  <c r="H129" i="73"/>
  <c r="H128" i="73"/>
  <c r="H127" i="73"/>
  <c r="H126" i="73"/>
  <c r="H125" i="73"/>
  <c r="H124" i="73"/>
  <c r="H123" i="73"/>
  <c r="H122" i="73"/>
  <c r="H121" i="73"/>
  <c r="H120" i="73"/>
  <c r="H119" i="73"/>
  <c r="H118" i="73"/>
  <c r="H117" i="73"/>
  <c r="H116" i="73"/>
  <c r="H115" i="73"/>
  <c r="H114" i="73"/>
  <c r="H113" i="73"/>
  <c r="H112" i="73"/>
  <c r="H111" i="73"/>
  <c r="H110" i="73"/>
  <c r="H109" i="73"/>
  <c r="H108" i="73"/>
  <c r="F107" i="73"/>
  <c r="E107" i="73"/>
  <c r="H106" i="73"/>
  <c r="H105" i="73"/>
  <c r="H104" i="73"/>
  <c r="H103" i="73"/>
  <c r="H102" i="73"/>
  <c r="H101" i="73"/>
  <c r="H100" i="73"/>
  <c r="H99" i="73"/>
  <c r="H98" i="73"/>
  <c r="H97" i="73"/>
  <c r="H96" i="73"/>
  <c r="H95" i="73"/>
  <c r="H94" i="73"/>
  <c r="H93" i="73"/>
  <c r="H92" i="73"/>
  <c r="H91" i="73"/>
  <c r="H90" i="73"/>
  <c r="H89" i="73"/>
  <c r="H88" i="73"/>
  <c r="H87" i="73"/>
  <c r="H107" i="73" s="1"/>
  <c r="F86" i="73"/>
  <c r="E86" i="73"/>
  <c r="H85" i="73"/>
  <c r="H84" i="73"/>
  <c r="H83" i="73"/>
  <c r="H82" i="73"/>
  <c r="H81" i="73"/>
  <c r="H80" i="73"/>
  <c r="H79" i="73"/>
  <c r="H78" i="73"/>
  <c r="H77" i="73"/>
  <c r="H76" i="73"/>
  <c r="H75" i="73"/>
  <c r="H74" i="73"/>
  <c r="H73" i="73"/>
  <c r="H72" i="73"/>
  <c r="H71" i="73"/>
  <c r="H70" i="73"/>
  <c r="H69" i="73"/>
  <c r="H68" i="73"/>
  <c r="H86" i="73" s="1"/>
  <c r="H67" i="73"/>
  <c r="H66" i="73"/>
  <c r="H65" i="73"/>
  <c r="F64" i="73"/>
  <c r="E64" i="73"/>
  <c r="H63" i="73"/>
  <c r="H62" i="73"/>
  <c r="H61" i="73"/>
  <c r="H60" i="73"/>
  <c r="H59" i="73"/>
  <c r="H58" i="73"/>
  <c r="H57" i="73"/>
  <c r="H56" i="73"/>
  <c r="H55" i="73"/>
  <c r="H54" i="73"/>
  <c r="H64" i="73" s="1"/>
  <c r="J64" i="73" s="1"/>
  <c r="F53" i="73"/>
  <c r="E53" i="73"/>
  <c r="H52" i="73"/>
  <c r="H51" i="73"/>
  <c r="H50" i="73"/>
  <c r="H49" i="73"/>
  <c r="H48" i="73"/>
  <c r="H47" i="73"/>
  <c r="H46" i="73"/>
  <c r="H45" i="73"/>
  <c r="H44" i="73"/>
  <c r="H43" i="73"/>
  <c r="H42" i="73"/>
  <c r="H41" i="73"/>
  <c r="H40" i="73"/>
  <c r="H53" i="73" s="1"/>
  <c r="F39" i="73"/>
  <c r="F170" i="73" s="1"/>
  <c r="E39" i="73"/>
  <c r="H38" i="73"/>
  <c r="H37" i="73"/>
  <c r="H36" i="73"/>
  <c r="H35" i="73"/>
  <c r="H34" i="73"/>
  <c r="H33" i="73"/>
  <c r="H32" i="73"/>
  <c r="H31" i="73"/>
  <c r="H30" i="73"/>
  <c r="H29" i="73"/>
  <c r="H28" i="73"/>
  <c r="H27" i="73"/>
  <c r="H26" i="73"/>
  <c r="H25" i="73"/>
  <c r="H24" i="73"/>
  <c r="H39" i="73" s="1"/>
  <c r="F23" i="73"/>
  <c r="E23" i="73"/>
  <c r="H22" i="73"/>
  <c r="H21" i="73"/>
  <c r="H20" i="73"/>
  <c r="H19" i="73"/>
  <c r="H18" i="73"/>
  <c r="H17" i="73"/>
  <c r="H16" i="73"/>
  <c r="H15" i="73"/>
  <c r="H14" i="73"/>
  <c r="H13" i="73"/>
  <c r="H12" i="73"/>
  <c r="H11" i="73"/>
  <c r="H10" i="73"/>
  <c r="H9" i="73"/>
  <c r="H8" i="73"/>
  <c r="H7" i="73"/>
  <c r="H6" i="73"/>
  <c r="H5" i="73"/>
  <c r="H23" i="73" s="1"/>
  <c r="F167" i="72"/>
  <c r="E167" i="72"/>
  <c r="H166" i="72"/>
  <c r="H165" i="72"/>
  <c r="H164" i="72"/>
  <c r="H163" i="72"/>
  <c r="H162" i="72"/>
  <c r="H161" i="72"/>
  <c r="H160" i="72"/>
  <c r="H159" i="72"/>
  <c r="H158" i="72"/>
  <c r="H157" i="72"/>
  <c r="H167" i="72" s="1"/>
  <c r="F156" i="72"/>
  <c r="E156" i="72"/>
  <c r="H155" i="72"/>
  <c r="H154" i="72"/>
  <c r="H153" i="72"/>
  <c r="H152" i="72"/>
  <c r="H151" i="72"/>
  <c r="H150" i="72"/>
  <c r="H149" i="72"/>
  <c r="H148" i="72"/>
  <c r="H147" i="72"/>
  <c r="H146" i="72"/>
  <c r="H145" i="72"/>
  <c r="H144" i="72"/>
  <c r="H143" i="72"/>
  <c r="H142" i="72"/>
  <c r="H141" i="72"/>
  <c r="H140" i="72"/>
  <c r="H139" i="72"/>
  <c r="H138" i="72"/>
  <c r="H137" i="72"/>
  <c r="H136" i="72"/>
  <c r="H135" i="72"/>
  <c r="H134" i="72"/>
  <c r="H133" i="72"/>
  <c r="H132" i="72"/>
  <c r="F131" i="72"/>
  <c r="E131" i="72"/>
  <c r="H130" i="72"/>
  <c r="H129" i="72"/>
  <c r="H128" i="72"/>
  <c r="H127" i="72"/>
  <c r="H126" i="72"/>
  <c r="H125" i="72"/>
  <c r="H124" i="72"/>
  <c r="H123" i="72"/>
  <c r="H122" i="72"/>
  <c r="H121" i="72"/>
  <c r="H120" i="72"/>
  <c r="H119" i="72"/>
  <c r="H118" i="72"/>
  <c r="H117" i="72"/>
  <c r="H116" i="72"/>
  <c r="H115" i="72"/>
  <c r="H114" i="72"/>
  <c r="H113" i="72"/>
  <c r="H112" i="72"/>
  <c r="H111" i="72"/>
  <c r="H110" i="72"/>
  <c r="H109" i="72"/>
  <c r="H108" i="72"/>
  <c r="F107" i="72"/>
  <c r="E107" i="72"/>
  <c r="H106" i="72"/>
  <c r="H105" i="72"/>
  <c r="H104" i="72"/>
  <c r="H103" i="72"/>
  <c r="H102" i="72"/>
  <c r="H101" i="72"/>
  <c r="H100" i="72"/>
  <c r="H99" i="72"/>
  <c r="H98" i="72"/>
  <c r="H97" i="72"/>
  <c r="H96" i="72"/>
  <c r="H95" i="72"/>
  <c r="H94" i="72"/>
  <c r="H93" i="72"/>
  <c r="H92" i="72"/>
  <c r="H91" i="72"/>
  <c r="H90" i="72"/>
  <c r="H89" i="72"/>
  <c r="H88" i="72"/>
  <c r="H87" i="72"/>
  <c r="F86" i="72"/>
  <c r="E86" i="72"/>
  <c r="H85" i="72"/>
  <c r="H84" i="72"/>
  <c r="H83" i="72"/>
  <c r="H82" i="72"/>
  <c r="H81" i="72"/>
  <c r="H80" i="72"/>
  <c r="H79" i="72"/>
  <c r="H78" i="72"/>
  <c r="H77" i="72"/>
  <c r="H76" i="72"/>
  <c r="H75" i="72"/>
  <c r="H74" i="72"/>
  <c r="H73" i="72"/>
  <c r="H72" i="72"/>
  <c r="H71" i="72"/>
  <c r="H70" i="72"/>
  <c r="H69" i="72"/>
  <c r="H68" i="72"/>
  <c r="H67" i="72"/>
  <c r="H66" i="72"/>
  <c r="H65" i="72"/>
  <c r="F64" i="72"/>
  <c r="E64" i="72"/>
  <c r="H63" i="72"/>
  <c r="H62" i="72"/>
  <c r="H61" i="72"/>
  <c r="H60" i="72"/>
  <c r="H59" i="72"/>
  <c r="H58" i="72"/>
  <c r="H57" i="72"/>
  <c r="H56" i="72"/>
  <c r="H55" i="72"/>
  <c r="H54" i="72"/>
  <c r="H64" i="72" s="1"/>
  <c r="J64" i="72" s="1"/>
  <c r="F53" i="72"/>
  <c r="E53" i="72"/>
  <c r="H52" i="72"/>
  <c r="H51" i="72"/>
  <c r="H50" i="72"/>
  <c r="H49" i="72"/>
  <c r="H48" i="72"/>
  <c r="H47" i="72"/>
  <c r="H46" i="72"/>
  <c r="H45" i="72"/>
  <c r="H44" i="72"/>
  <c r="H43" i="72"/>
  <c r="H42" i="72"/>
  <c r="H41" i="72"/>
  <c r="H40" i="72"/>
  <c r="H53" i="72" s="1"/>
  <c r="F39" i="72"/>
  <c r="E39" i="72"/>
  <c r="H38" i="72"/>
  <c r="H37" i="72"/>
  <c r="H36" i="72"/>
  <c r="H35" i="72"/>
  <c r="H34" i="72"/>
  <c r="H33" i="72"/>
  <c r="H32" i="72"/>
  <c r="H31" i="72"/>
  <c r="H30" i="72"/>
  <c r="H29" i="72"/>
  <c r="H28" i="72"/>
  <c r="H27" i="72"/>
  <c r="H26" i="72"/>
  <c r="H25" i="72"/>
  <c r="H24" i="72"/>
  <c r="H39" i="72" s="1"/>
  <c r="F23" i="72"/>
  <c r="E23" i="72"/>
  <c r="H22" i="72"/>
  <c r="H21" i="72"/>
  <c r="H20" i="72"/>
  <c r="H19" i="72"/>
  <c r="H18" i="72"/>
  <c r="H17" i="72"/>
  <c r="H16" i="72"/>
  <c r="H15" i="72"/>
  <c r="H14" i="72"/>
  <c r="H13" i="72"/>
  <c r="H12" i="72"/>
  <c r="H11" i="72"/>
  <c r="H10" i="72"/>
  <c r="H9" i="72"/>
  <c r="H8" i="72"/>
  <c r="H7" i="72"/>
  <c r="H6" i="72"/>
  <c r="H5" i="72"/>
  <c r="F167" i="71"/>
  <c r="E167" i="71"/>
  <c r="H166" i="71"/>
  <c r="H165" i="71"/>
  <c r="H164" i="71"/>
  <c r="H163" i="71"/>
  <c r="H162" i="71"/>
  <c r="H161" i="71"/>
  <c r="H160" i="71"/>
  <c r="H159" i="71"/>
  <c r="H158" i="71"/>
  <c r="H157" i="71"/>
  <c r="F156" i="71"/>
  <c r="E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F131" i="71"/>
  <c r="E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F107" i="71"/>
  <c r="E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F86" i="71"/>
  <c r="E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F64" i="71"/>
  <c r="E64" i="71"/>
  <c r="H63" i="71"/>
  <c r="H62" i="71"/>
  <c r="H61" i="71"/>
  <c r="H60" i="71"/>
  <c r="H59" i="71"/>
  <c r="H58" i="71"/>
  <c r="H57" i="71"/>
  <c r="H56" i="71"/>
  <c r="H55" i="71"/>
  <c r="H54" i="71"/>
  <c r="F53" i="71"/>
  <c r="E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F39" i="71"/>
  <c r="E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F23" i="71"/>
  <c r="E23" i="71"/>
  <c r="E170" i="71" s="1"/>
  <c r="H22" i="71"/>
  <c r="H21" i="71"/>
  <c r="H20" i="71"/>
  <c r="H19" i="71"/>
  <c r="H18" i="71"/>
  <c r="H17" i="71"/>
  <c r="H16" i="71"/>
  <c r="H15" i="71"/>
  <c r="H14" i="71"/>
  <c r="H13" i="71"/>
  <c r="H12" i="71"/>
  <c r="H11" i="71"/>
  <c r="H10" i="71"/>
  <c r="H9" i="71"/>
  <c r="H8" i="71"/>
  <c r="H7" i="71"/>
  <c r="H6" i="71"/>
  <c r="H5" i="71"/>
  <c r="F167" i="70"/>
  <c r="E167" i="70"/>
  <c r="H166" i="70"/>
  <c r="H165" i="70"/>
  <c r="H164" i="70"/>
  <c r="H163" i="70"/>
  <c r="H162" i="70"/>
  <c r="H161" i="70"/>
  <c r="H160" i="70"/>
  <c r="H159" i="70"/>
  <c r="H158" i="70"/>
  <c r="H157" i="70"/>
  <c r="H167" i="70" s="1"/>
  <c r="F156" i="70"/>
  <c r="E156" i="70"/>
  <c r="H155" i="70"/>
  <c r="H154" i="70"/>
  <c r="H153" i="70"/>
  <c r="H152" i="70"/>
  <c r="H151" i="70"/>
  <c r="H150" i="70"/>
  <c r="H149" i="70"/>
  <c r="H148" i="70"/>
  <c r="H147" i="70"/>
  <c r="H146" i="70"/>
  <c r="H145" i="70"/>
  <c r="H144" i="70"/>
  <c r="H143" i="70"/>
  <c r="H142" i="70"/>
  <c r="H141" i="70"/>
  <c r="H140" i="70"/>
  <c r="H139" i="70"/>
  <c r="H138" i="70"/>
  <c r="H137" i="70"/>
  <c r="H136" i="70"/>
  <c r="H135" i="70"/>
  <c r="H134" i="70"/>
  <c r="H133" i="70"/>
  <c r="H132" i="70"/>
  <c r="F131" i="70"/>
  <c r="E131" i="70"/>
  <c r="H130" i="70"/>
  <c r="H129" i="70"/>
  <c r="H128" i="70"/>
  <c r="H127" i="70"/>
  <c r="H126" i="70"/>
  <c r="H125" i="70"/>
  <c r="H124" i="70"/>
  <c r="H123" i="70"/>
  <c r="H122" i="70"/>
  <c r="H121" i="70"/>
  <c r="H120" i="70"/>
  <c r="H119" i="70"/>
  <c r="H118" i="70"/>
  <c r="H117" i="70"/>
  <c r="H116" i="70"/>
  <c r="H115" i="70"/>
  <c r="H114" i="70"/>
  <c r="H113" i="70"/>
  <c r="H112" i="70"/>
  <c r="H111" i="70"/>
  <c r="H110" i="70"/>
  <c r="H109" i="70"/>
  <c r="H108" i="70"/>
  <c r="F107" i="70"/>
  <c r="E107" i="70"/>
  <c r="H106" i="70"/>
  <c r="H105" i="70"/>
  <c r="H104" i="70"/>
  <c r="H103" i="70"/>
  <c r="H102" i="70"/>
  <c r="H101" i="70"/>
  <c r="H100" i="70"/>
  <c r="H99" i="70"/>
  <c r="H98" i="70"/>
  <c r="H97" i="70"/>
  <c r="H96" i="70"/>
  <c r="H95" i="70"/>
  <c r="H94" i="70"/>
  <c r="H93" i="70"/>
  <c r="H92" i="70"/>
  <c r="H91" i="70"/>
  <c r="H90" i="70"/>
  <c r="H89" i="70"/>
  <c r="H88" i="70"/>
  <c r="H87" i="70"/>
  <c r="F86" i="70"/>
  <c r="E86" i="70"/>
  <c r="H85" i="70"/>
  <c r="H84" i="70"/>
  <c r="H83" i="70"/>
  <c r="H82" i="70"/>
  <c r="H81" i="70"/>
  <c r="H80" i="70"/>
  <c r="H79" i="70"/>
  <c r="H78" i="70"/>
  <c r="H77" i="70"/>
  <c r="H76" i="70"/>
  <c r="H75" i="70"/>
  <c r="H74" i="70"/>
  <c r="H73" i="70"/>
  <c r="H72" i="70"/>
  <c r="H71" i="70"/>
  <c r="H70" i="70"/>
  <c r="H69" i="70"/>
  <c r="H68" i="70"/>
  <c r="H67" i="70"/>
  <c r="H66" i="70"/>
  <c r="H65" i="70"/>
  <c r="F64" i="70"/>
  <c r="E64" i="70"/>
  <c r="H63" i="70"/>
  <c r="H62" i="70"/>
  <c r="H61" i="70"/>
  <c r="H60" i="70"/>
  <c r="H59" i="70"/>
  <c r="H58" i="70"/>
  <c r="H57" i="70"/>
  <c r="H56" i="70"/>
  <c r="H55" i="70"/>
  <c r="H54" i="70"/>
  <c r="F53" i="70"/>
  <c r="E53" i="70"/>
  <c r="H52" i="70"/>
  <c r="H51" i="70"/>
  <c r="H50" i="70"/>
  <c r="H49" i="70"/>
  <c r="H48" i="70"/>
  <c r="H47" i="70"/>
  <c r="H46" i="70"/>
  <c r="H45" i="70"/>
  <c r="H44" i="70"/>
  <c r="H43" i="70"/>
  <c r="H42" i="70"/>
  <c r="H41" i="70"/>
  <c r="H40" i="70"/>
  <c r="F39" i="70"/>
  <c r="E39" i="70"/>
  <c r="H38" i="70"/>
  <c r="H37" i="70"/>
  <c r="H36" i="70"/>
  <c r="H35" i="70"/>
  <c r="H34" i="70"/>
  <c r="H33" i="70"/>
  <c r="H32" i="70"/>
  <c r="H31" i="70"/>
  <c r="H30" i="70"/>
  <c r="H29" i="70"/>
  <c r="H28" i="70"/>
  <c r="H27" i="70"/>
  <c r="H26" i="70"/>
  <c r="H25" i="70"/>
  <c r="H24" i="70"/>
  <c r="F23" i="70"/>
  <c r="E23" i="70"/>
  <c r="H22" i="70"/>
  <c r="H21" i="70"/>
  <c r="H20" i="70"/>
  <c r="H19" i="70"/>
  <c r="H18" i="70"/>
  <c r="H17" i="70"/>
  <c r="H16" i="70"/>
  <c r="H15" i="70"/>
  <c r="H14" i="70"/>
  <c r="H13" i="70"/>
  <c r="H12" i="70"/>
  <c r="H11" i="70"/>
  <c r="H10" i="70"/>
  <c r="H9" i="70"/>
  <c r="H8" i="70"/>
  <c r="H7" i="70"/>
  <c r="H6" i="70"/>
  <c r="H5" i="70"/>
  <c r="F167" i="69"/>
  <c r="E167" i="69"/>
  <c r="H166" i="69"/>
  <c r="H165" i="69"/>
  <c r="H164" i="69"/>
  <c r="H163" i="69"/>
  <c r="H162" i="69"/>
  <c r="H161" i="69"/>
  <c r="H160" i="69"/>
  <c r="H159" i="69"/>
  <c r="H158" i="69"/>
  <c r="H157" i="69"/>
  <c r="F156" i="69"/>
  <c r="E156" i="69"/>
  <c r="H155" i="69"/>
  <c r="H154" i="69"/>
  <c r="H153" i="69"/>
  <c r="H152" i="69"/>
  <c r="H151" i="69"/>
  <c r="H150" i="69"/>
  <c r="H149" i="69"/>
  <c r="H148" i="69"/>
  <c r="H147" i="69"/>
  <c r="H146" i="69"/>
  <c r="H145" i="69"/>
  <c r="H144" i="69"/>
  <c r="H143" i="69"/>
  <c r="H142" i="69"/>
  <c r="H141" i="69"/>
  <c r="H140" i="69"/>
  <c r="H139" i="69"/>
  <c r="H138" i="69"/>
  <c r="H137" i="69"/>
  <c r="H136" i="69"/>
  <c r="H135" i="69"/>
  <c r="H134" i="69"/>
  <c r="H133" i="69"/>
  <c r="H132" i="69"/>
  <c r="F131" i="69"/>
  <c r="E131" i="69"/>
  <c r="H130" i="69"/>
  <c r="H129" i="69"/>
  <c r="H128" i="69"/>
  <c r="H127" i="69"/>
  <c r="H126" i="69"/>
  <c r="H125" i="69"/>
  <c r="H124" i="69"/>
  <c r="H123" i="69"/>
  <c r="H122" i="69"/>
  <c r="H121" i="69"/>
  <c r="H120" i="69"/>
  <c r="H119" i="69"/>
  <c r="H118" i="69"/>
  <c r="H117" i="69"/>
  <c r="H116" i="69"/>
  <c r="H115" i="69"/>
  <c r="H114" i="69"/>
  <c r="H113" i="69"/>
  <c r="H112" i="69"/>
  <c r="H111" i="69"/>
  <c r="H110" i="69"/>
  <c r="H109" i="69"/>
  <c r="H108" i="69"/>
  <c r="F107" i="69"/>
  <c r="E107" i="69"/>
  <c r="H106" i="69"/>
  <c r="H105" i="69"/>
  <c r="H104" i="69"/>
  <c r="H103" i="69"/>
  <c r="H102" i="69"/>
  <c r="H101" i="69"/>
  <c r="H100" i="69"/>
  <c r="H99" i="69"/>
  <c r="H98" i="69"/>
  <c r="H97" i="69"/>
  <c r="H96" i="69"/>
  <c r="H95" i="69"/>
  <c r="H94" i="69"/>
  <c r="H93" i="69"/>
  <c r="H92" i="69"/>
  <c r="H91" i="69"/>
  <c r="H90" i="69"/>
  <c r="H89" i="69"/>
  <c r="H88" i="69"/>
  <c r="H87" i="69"/>
  <c r="F86" i="69"/>
  <c r="E86" i="69"/>
  <c r="H85" i="69"/>
  <c r="H84" i="69"/>
  <c r="H83" i="69"/>
  <c r="H82" i="69"/>
  <c r="H81" i="69"/>
  <c r="H80" i="69"/>
  <c r="H79" i="69"/>
  <c r="H78" i="69"/>
  <c r="H77" i="69"/>
  <c r="H76" i="69"/>
  <c r="H75" i="69"/>
  <c r="H74" i="69"/>
  <c r="H73" i="69"/>
  <c r="H72" i="69"/>
  <c r="H71" i="69"/>
  <c r="H70" i="69"/>
  <c r="H69" i="69"/>
  <c r="H68" i="69"/>
  <c r="H67" i="69"/>
  <c r="H66" i="69"/>
  <c r="H65" i="69"/>
  <c r="F64" i="69"/>
  <c r="E64" i="69"/>
  <c r="H63" i="69"/>
  <c r="H62" i="69"/>
  <c r="H61" i="69"/>
  <c r="H60" i="69"/>
  <c r="H59" i="69"/>
  <c r="H58" i="69"/>
  <c r="H57" i="69"/>
  <c r="H56" i="69"/>
  <c r="H55" i="69"/>
  <c r="H54" i="69"/>
  <c r="F53" i="69"/>
  <c r="E53" i="69"/>
  <c r="H52" i="69"/>
  <c r="H51" i="69"/>
  <c r="H50" i="69"/>
  <c r="H49" i="69"/>
  <c r="H48" i="69"/>
  <c r="H47" i="69"/>
  <c r="H46" i="69"/>
  <c r="H45" i="69"/>
  <c r="H44" i="69"/>
  <c r="H43" i="69"/>
  <c r="H42" i="69"/>
  <c r="H41" i="69"/>
  <c r="H40" i="69"/>
  <c r="F39" i="69"/>
  <c r="E39" i="69"/>
  <c r="H38" i="69"/>
  <c r="H37" i="69"/>
  <c r="H36" i="69"/>
  <c r="H35" i="69"/>
  <c r="H34" i="69"/>
  <c r="H33" i="69"/>
  <c r="H32" i="69"/>
  <c r="H31" i="69"/>
  <c r="H30" i="69"/>
  <c r="H29" i="69"/>
  <c r="H28" i="69"/>
  <c r="H27" i="69"/>
  <c r="H26" i="69"/>
  <c r="H25" i="69"/>
  <c r="H24" i="69"/>
  <c r="H39" i="69" s="1"/>
  <c r="F23" i="69"/>
  <c r="E23" i="69"/>
  <c r="H22" i="69"/>
  <c r="H21" i="69"/>
  <c r="H20" i="69"/>
  <c r="H19" i="69"/>
  <c r="H18" i="69"/>
  <c r="H17" i="69"/>
  <c r="H16" i="69"/>
  <c r="H15" i="69"/>
  <c r="H14" i="69"/>
  <c r="H13" i="69"/>
  <c r="H12" i="69"/>
  <c r="H11" i="69"/>
  <c r="H10" i="69"/>
  <c r="H9" i="69"/>
  <c r="H8" i="69"/>
  <c r="H7" i="69"/>
  <c r="H6" i="69"/>
  <c r="H5" i="69"/>
  <c r="F167" i="68"/>
  <c r="E167" i="68"/>
  <c r="H166" i="68"/>
  <c r="H165" i="68"/>
  <c r="H164" i="68"/>
  <c r="H163" i="68"/>
  <c r="H162" i="68"/>
  <c r="H161" i="68"/>
  <c r="H160" i="68"/>
  <c r="H159" i="68"/>
  <c r="H158" i="68"/>
  <c r="H157" i="68"/>
  <c r="H167" i="68" s="1"/>
  <c r="F156" i="68"/>
  <c r="E156" i="68"/>
  <c r="H155" i="68"/>
  <c r="H154" i="68"/>
  <c r="H153" i="68"/>
  <c r="H152" i="68"/>
  <c r="H151" i="68"/>
  <c r="H150" i="68"/>
  <c r="H149" i="68"/>
  <c r="H148" i="68"/>
  <c r="H147" i="68"/>
  <c r="H146" i="68"/>
  <c r="H145" i="68"/>
  <c r="H144" i="68"/>
  <c r="H143" i="68"/>
  <c r="H142" i="68"/>
  <c r="H141" i="68"/>
  <c r="H140" i="68"/>
  <c r="H139" i="68"/>
  <c r="H138" i="68"/>
  <c r="H137" i="68"/>
  <c r="H136" i="68"/>
  <c r="H135" i="68"/>
  <c r="H134" i="68"/>
  <c r="H133" i="68"/>
  <c r="H132" i="68"/>
  <c r="F131" i="68"/>
  <c r="E131" i="68"/>
  <c r="H130" i="68"/>
  <c r="H129" i="68"/>
  <c r="H128" i="68"/>
  <c r="H127" i="68"/>
  <c r="H126" i="68"/>
  <c r="H125" i="68"/>
  <c r="H124" i="68"/>
  <c r="H123" i="68"/>
  <c r="H122" i="68"/>
  <c r="H121" i="68"/>
  <c r="H120" i="68"/>
  <c r="H119" i="68"/>
  <c r="H118" i="68"/>
  <c r="H117" i="68"/>
  <c r="H116" i="68"/>
  <c r="H115" i="68"/>
  <c r="H114" i="68"/>
  <c r="H113" i="68"/>
  <c r="H112" i="68"/>
  <c r="H111" i="68"/>
  <c r="H110" i="68"/>
  <c r="H109" i="68"/>
  <c r="H108" i="68"/>
  <c r="F107" i="68"/>
  <c r="E107" i="68"/>
  <c r="H106" i="68"/>
  <c r="H105" i="68"/>
  <c r="H104" i="68"/>
  <c r="H103" i="68"/>
  <c r="H102" i="68"/>
  <c r="H101" i="68"/>
  <c r="H100" i="68"/>
  <c r="H99" i="68"/>
  <c r="H98" i="68"/>
  <c r="H97" i="68"/>
  <c r="H96" i="68"/>
  <c r="H95" i="68"/>
  <c r="H94" i="68"/>
  <c r="H93" i="68"/>
  <c r="H92" i="68"/>
  <c r="H91" i="68"/>
  <c r="H90" i="68"/>
  <c r="H89" i="68"/>
  <c r="H88" i="68"/>
  <c r="H87" i="68"/>
  <c r="F86" i="68"/>
  <c r="E86" i="68"/>
  <c r="H85" i="68"/>
  <c r="H84" i="68"/>
  <c r="H83" i="68"/>
  <c r="H82" i="68"/>
  <c r="H81" i="68"/>
  <c r="H80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F64" i="68"/>
  <c r="E64" i="68"/>
  <c r="H63" i="68"/>
  <c r="H62" i="68"/>
  <c r="H61" i="68"/>
  <c r="H60" i="68"/>
  <c r="H59" i="68"/>
  <c r="H58" i="68"/>
  <c r="H57" i="68"/>
  <c r="H56" i="68"/>
  <c r="H55" i="68"/>
  <c r="H54" i="68"/>
  <c r="F53" i="68"/>
  <c r="E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53" i="68" s="1"/>
  <c r="F39" i="68"/>
  <c r="E39" i="68"/>
  <c r="H38" i="68"/>
  <c r="H37" i="68"/>
  <c r="H36" i="68"/>
  <c r="H35" i="68"/>
  <c r="H34" i="68"/>
  <c r="H33" i="68"/>
  <c r="H32" i="68"/>
  <c r="H31" i="68"/>
  <c r="H30" i="68"/>
  <c r="H29" i="68"/>
  <c r="H28" i="68"/>
  <c r="H27" i="68"/>
  <c r="H26" i="68"/>
  <c r="H25" i="68"/>
  <c r="H24" i="68"/>
  <c r="H39" i="68" s="1"/>
  <c r="F23" i="68"/>
  <c r="E23" i="68"/>
  <c r="H22" i="68"/>
  <c r="H21" i="68"/>
  <c r="H20" i="68"/>
  <c r="H19" i="68"/>
  <c r="H18" i="68"/>
  <c r="H17" i="68"/>
  <c r="H16" i="68"/>
  <c r="H15" i="68"/>
  <c r="H14" i="68"/>
  <c r="H13" i="68"/>
  <c r="H12" i="68"/>
  <c r="H11" i="68"/>
  <c r="H10" i="68"/>
  <c r="H9" i="68"/>
  <c r="H8" i="68"/>
  <c r="H7" i="68"/>
  <c r="H6" i="68"/>
  <c r="H5" i="68"/>
  <c r="H23" i="68" s="1"/>
  <c r="F167" i="67"/>
  <c r="E167" i="67"/>
  <c r="H166" i="67"/>
  <c r="H165" i="67"/>
  <c r="H164" i="67"/>
  <c r="H163" i="67"/>
  <c r="H162" i="67"/>
  <c r="H161" i="67"/>
  <c r="H160" i="67"/>
  <c r="H159" i="67"/>
  <c r="H158" i="67"/>
  <c r="H157" i="67"/>
  <c r="F156" i="67"/>
  <c r="E156" i="67"/>
  <c r="H155" i="67"/>
  <c r="H154" i="67"/>
  <c r="H153" i="67"/>
  <c r="H152" i="67"/>
  <c r="H151" i="67"/>
  <c r="H150" i="67"/>
  <c r="H149" i="67"/>
  <c r="H148" i="67"/>
  <c r="H147" i="67"/>
  <c r="H146" i="67"/>
  <c r="H145" i="67"/>
  <c r="H144" i="67"/>
  <c r="H143" i="67"/>
  <c r="H142" i="67"/>
  <c r="H141" i="67"/>
  <c r="H140" i="67"/>
  <c r="H139" i="67"/>
  <c r="H138" i="67"/>
  <c r="H137" i="67"/>
  <c r="H136" i="67"/>
  <c r="H135" i="67"/>
  <c r="H134" i="67"/>
  <c r="H133" i="67"/>
  <c r="H132" i="67"/>
  <c r="F131" i="67"/>
  <c r="E131" i="67"/>
  <c r="H130" i="67"/>
  <c r="H129" i="67"/>
  <c r="H128" i="67"/>
  <c r="H127" i="67"/>
  <c r="H126" i="67"/>
  <c r="H125" i="67"/>
  <c r="H124" i="67"/>
  <c r="H123" i="67"/>
  <c r="H122" i="67"/>
  <c r="H121" i="67"/>
  <c r="H120" i="67"/>
  <c r="H119" i="67"/>
  <c r="H118" i="67"/>
  <c r="H117" i="67"/>
  <c r="H116" i="67"/>
  <c r="H115" i="67"/>
  <c r="H114" i="67"/>
  <c r="H113" i="67"/>
  <c r="H112" i="67"/>
  <c r="H111" i="67"/>
  <c r="H110" i="67"/>
  <c r="H109" i="67"/>
  <c r="H108" i="67"/>
  <c r="F107" i="67"/>
  <c r="E107" i="67"/>
  <c r="H106" i="67"/>
  <c r="H105" i="67"/>
  <c r="H104" i="67"/>
  <c r="H103" i="67"/>
  <c r="H102" i="67"/>
  <c r="H101" i="67"/>
  <c r="H100" i="67"/>
  <c r="H99" i="67"/>
  <c r="H98" i="67"/>
  <c r="H97" i="67"/>
  <c r="H96" i="67"/>
  <c r="H95" i="67"/>
  <c r="H94" i="67"/>
  <c r="H93" i="67"/>
  <c r="H92" i="67"/>
  <c r="H91" i="67"/>
  <c r="H90" i="67"/>
  <c r="H89" i="67"/>
  <c r="H88" i="67"/>
  <c r="H87" i="67"/>
  <c r="F86" i="67"/>
  <c r="E86" i="67"/>
  <c r="H85" i="67"/>
  <c r="H84" i="67"/>
  <c r="H83" i="67"/>
  <c r="H82" i="67"/>
  <c r="H81" i="67"/>
  <c r="H80" i="67"/>
  <c r="H79" i="67"/>
  <c r="H78" i="67"/>
  <c r="H77" i="67"/>
  <c r="H76" i="67"/>
  <c r="H75" i="67"/>
  <c r="H74" i="67"/>
  <c r="H73" i="67"/>
  <c r="H72" i="67"/>
  <c r="H71" i="67"/>
  <c r="H70" i="67"/>
  <c r="H69" i="67"/>
  <c r="H68" i="67"/>
  <c r="H67" i="67"/>
  <c r="H66" i="67"/>
  <c r="H65" i="67"/>
  <c r="F64" i="67"/>
  <c r="E64" i="67"/>
  <c r="H63" i="67"/>
  <c r="H62" i="67"/>
  <c r="H61" i="67"/>
  <c r="H60" i="67"/>
  <c r="H59" i="67"/>
  <c r="H58" i="67"/>
  <c r="H57" i="67"/>
  <c r="H56" i="67"/>
  <c r="H55" i="67"/>
  <c r="H54" i="67"/>
  <c r="F53" i="67"/>
  <c r="E53" i="67"/>
  <c r="H52" i="67"/>
  <c r="H51" i="67"/>
  <c r="H50" i="67"/>
  <c r="H49" i="67"/>
  <c r="H48" i="67"/>
  <c r="H47" i="67"/>
  <c r="H46" i="67"/>
  <c r="H45" i="67"/>
  <c r="H44" i="67"/>
  <c r="H43" i="67"/>
  <c r="H42" i="67"/>
  <c r="H41" i="67"/>
  <c r="H40" i="67"/>
  <c r="H53" i="67" s="1"/>
  <c r="F39" i="67"/>
  <c r="E39" i="67"/>
  <c r="H38" i="67"/>
  <c r="H37" i="67"/>
  <c r="H36" i="67"/>
  <c r="H35" i="67"/>
  <c r="H34" i="67"/>
  <c r="H33" i="67"/>
  <c r="H32" i="67"/>
  <c r="H31" i="67"/>
  <c r="H30" i="67"/>
  <c r="H29" i="67"/>
  <c r="H28" i="67"/>
  <c r="H27" i="67"/>
  <c r="H26" i="67"/>
  <c r="H25" i="67"/>
  <c r="H24" i="67"/>
  <c r="F23" i="67"/>
  <c r="E23" i="67"/>
  <c r="H22" i="67"/>
  <c r="H21" i="67"/>
  <c r="H20" i="67"/>
  <c r="H19" i="67"/>
  <c r="H18" i="67"/>
  <c r="H17" i="67"/>
  <c r="H16" i="67"/>
  <c r="H15" i="67"/>
  <c r="H14" i="67"/>
  <c r="H13" i="67"/>
  <c r="H12" i="67"/>
  <c r="H11" i="67"/>
  <c r="H10" i="67"/>
  <c r="H9" i="67"/>
  <c r="H8" i="67"/>
  <c r="H7" i="67"/>
  <c r="H6" i="67"/>
  <c r="H5" i="67"/>
  <c r="F167" i="66"/>
  <c r="E167" i="66"/>
  <c r="H166" i="66"/>
  <c r="H165" i="66"/>
  <c r="H164" i="66"/>
  <c r="H163" i="66"/>
  <c r="H162" i="66"/>
  <c r="H161" i="66"/>
  <c r="H160" i="66"/>
  <c r="H159" i="66"/>
  <c r="H158" i="66"/>
  <c r="H157" i="66"/>
  <c r="F156" i="66"/>
  <c r="E156" i="66"/>
  <c r="H155" i="66"/>
  <c r="H154" i="66"/>
  <c r="H153" i="66"/>
  <c r="H152" i="66"/>
  <c r="H151" i="66"/>
  <c r="H150" i="66"/>
  <c r="H149" i="66"/>
  <c r="H148" i="66"/>
  <c r="H147" i="66"/>
  <c r="H146" i="66"/>
  <c r="H145" i="66"/>
  <c r="H144" i="66"/>
  <c r="H143" i="66"/>
  <c r="H142" i="66"/>
  <c r="H141" i="66"/>
  <c r="H140" i="66"/>
  <c r="H139" i="66"/>
  <c r="H138" i="66"/>
  <c r="H137" i="66"/>
  <c r="H136" i="66"/>
  <c r="H135" i="66"/>
  <c r="H134" i="66"/>
  <c r="H133" i="66"/>
  <c r="H132" i="66"/>
  <c r="F131" i="66"/>
  <c r="E131" i="66"/>
  <c r="H130" i="66"/>
  <c r="H129" i="66"/>
  <c r="H128" i="66"/>
  <c r="H127" i="66"/>
  <c r="H126" i="66"/>
  <c r="H125" i="66"/>
  <c r="H124" i="66"/>
  <c r="H123" i="66"/>
  <c r="H122" i="66"/>
  <c r="H121" i="66"/>
  <c r="H120" i="66"/>
  <c r="H119" i="66"/>
  <c r="H118" i="66"/>
  <c r="H117" i="66"/>
  <c r="H116" i="66"/>
  <c r="H115" i="66"/>
  <c r="H114" i="66"/>
  <c r="H113" i="66"/>
  <c r="H112" i="66"/>
  <c r="H111" i="66"/>
  <c r="H110" i="66"/>
  <c r="H109" i="66"/>
  <c r="H108" i="66"/>
  <c r="H131" i="66" s="1"/>
  <c r="J131" i="66" s="1"/>
  <c r="F107" i="66"/>
  <c r="E107" i="66"/>
  <c r="H106" i="66"/>
  <c r="H105" i="66"/>
  <c r="H104" i="66"/>
  <c r="H103" i="66"/>
  <c r="H102" i="66"/>
  <c r="H101" i="66"/>
  <c r="H100" i="66"/>
  <c r="H99" i="66"/>
  <c r="H98" i="66"/>
  <c r="H97" i="66"/>
  <c r="H96" i="66"/>
  <c r="H95" i="66"/>
  <c r="H94" i="66"/>
  <c r="H93" i="66"/>
  <c r="H92" i="66"/>
  <c r="H91" i="66"/>
  <c r="H90" i="66"/>
  <c r="H89" i="66"/>
  <c r="H88" i="66"/>
  <c r="H87" i="66"/>
  <c r="F86" i="66"/>
  <c r="E86" i="66"/>
  <c r="H85" i="66"/>
  <c r="H84" i="66"/>
  <c r="H83" i="66"/>
  <c r="H82" i="66"/>
  <c r="H81" i="66"/>
  <c r="H80" i="66"/>
  <c r="H79" i="66"/>
  <c r="H78" i="66"/>
  <c r="H77" i="66"/>
  <c r="H76" i="66"/>
  <c r="H75" i="66"/>
  <c r="H74" i="66"/>
  <c r="H73" i="66"/>
  <c r="H72" i="66"/>
  <c r="H71" i="66"/>
  <c r="H70" i="66"/>
  <c r="H69" i="66"/>
  <c r="H68" i="66"/>
  <c r="H67" i="66"/>
  <c r="H66" i="66"/>
  <c r="H65" i="66"/>
  <c r="F64" i="66"/>
  <c r="E64" i="66"/>
  <c r="H63" i="66"/>
  <c r="H62" i="66"/>
  <c r="H61" i="66"/>
  <c r="H60" i="66"/>
  <c r="H59" i="66"/>
  <c r="H58" i="66"/>
  <c r="H57" i="66"/>
  <c r="H56" i="66"/>
  <c r="H55" i="66"/>
  <c r="H54" i="66"/>
  <c r="H64" i="66" s="1"/>
  <c r="J64" i="66" s="1"/>
  <c r="F53" i="66"/>
  <c r="E53" i="66"/>
  <c r="H52" i="66"/>
  <c r="H51" i="66"/>
  <c r="H50" i="66"/>
  <c r="H49" i="66"/>
  <c r="H48" i="66"/>
  <c r="H47" i="66"/>
  <c r="H46" i="66"/>
  <c r="H45" i="66"/>
  <c r="H44" i="66"/>
  <c r="H43" i="66"/>
  <c r="H42" i="66"/>
  <c r="H41" i="66"/>
  <c r="H40" i="66"/>
  <c r="F39" i="66"/>
  <c r="E39" i="66"/>
  <c r="H38" i="66"/>
  <c r="H37" i="66"/>
  <c r="H36" i="66"/>
  <c r="H35" i="66"/>
  <c r="H34" i="66"/>
  <c r="H33" i="66"/>
  <c r="H32" i="66"/>
  <c r="H31" i="66"/>
  <c r="H30" i="66"/>
  <c r="H29" i="66"/>
  <c r="H28" i="66"/>
  <c r="H27" i="66"/>
  <c r="H26" i="66"/>
  <c r="H25" i="66"/>
  <c r="H24" i="66"/>
  <c r="H39" i="66" s="1"/>
  <c r="F23" i="66"/>
  <c r="F170" i="66" s="1"/>
  <c r="E23" i="66"/>
  <c r="H22" i="66"/>
  <c r="H21" i="66"/>
  <c r="H20" i="66"/>
  <c r="H19" i="66"/>
  <c r="H18" i="66"/>
  <c r="H17" i="66"/>
  <c r="H16" i="66"/>
  <c r="H15" i="66"/>
  <c r="H14" i="66"/>
  <c r="H13" i="66"/>
  <c r="H12" i="66"/>
  <c r="H11" i="66"/>
  <c r="H10" i="66"/>
  <c r="H9" i="66"/>
  <c r="H8" i="66"/>
  <c r="H7" i="66"/>
  <c r="H6" i="66"/>
  <c r="H5" i="66"/>
  <c r="H23" i="66" s="1"/>
  <c r="H167" i="65"/>
  <c r="F167" i="65"/>
  <c r="E167" i="65"/>
  <c r="H166" i="65"/>
  <c r="H165" i="65"/>
  <c r="H164" i="65"/>
  <c r="H163" i="65"/>
  <c r="H162" i="65"/>
  <c r="H161" i="65"/>
  <c r="H160" i="65"/>
  <c r="H159" i="65"/>
  <c r="H158" i="65"/>
  <c r="H157" i="65"/>
  <c r="F156" i="65"/>
  <c r="E156" i="65"/>
  <c r="H155" i="65"/>
  <c r="H154" i="65"/>
  <c r="H153" i="65"/>
  <c r="H152" i="65"/>
  <c r="H151" i="65"/>
  <c r="H150" i="65"/>
  <c r="H149" i="65"/>
  <c r="H148" i="65"/>
  <c r="H147" i="65"/>
  <c r="H146" i="65"/>
  <c r="H145" i="65"/>
  <c r="H144" i="65"/>
  <c r="H143" i="65"/>
  <c r="H142" i="65"/>
  <c r="H141" i="65"/>
  <c r="H140" i="65"/>
  <c r="H139" i="65"/>
  <c r="H138" i="65"/>
  <c r="H137" i="65"/>
  <c r="H136" i="65"/>
  <c r="H135" i="65"/>
  <c r="H134" i="65"/>
  <c r="H133" i="65"/>
  <c r="H132" i="65"/>
  <c r="F131" i="65"/>
  <c r="E131" i="65"/>
  <c r="H130" i="65"/>
  <c r="H129" i="65"/>
  <c r="H128" i="65"/>
  <c r="H127" i="65"/>
  <c r="H126" i="65"/>
  <c r="H125" i="65"/>
  <c r="H124" i="65"/>
  <c r="H123" i="65"/>
  <c r="H122" i="65"/>
  <c r="H121" i="65"/>
  <c r="H120" i="65"/>
  <c r="H119" i="65"/>
  <c r="H118" i="65"/>
  <c r="H117" i="65"/>
  <c r="H116" i="65"/>
  <c r="H115" i="65"/>
  <c r="H114" i="65"/>
  <c r="H113" i="65"/>
  <c r="H112" i="65"/>
  <c r="H111" i="65"/>
  <c r="H110" i="65"/>
  <c r="H109" i="65"/>
  <c r="H108" i="65"/>
  <c r="H131" i="65" s="1"/>
  <c r="J131" i="65" s="1"/>
  <c r="F107" i="65"/>
  <c r="E107" i="65"/>
  <c r="H106" i="65"/>
  <c r="H105" i="65"/>
  <c r="H104" i="65"/>
  <c r="H103" i="65"/>
  <c r="H102" i="65"/>
  <c r="H101" i="65"/>
  <c r="H100" i="65"/>
  <c r="H99" i="65"/>
  <c r="H98" i="65"/>
  <c r="H97" i="65"/>
  <c r="H96" i="65"/>
  <c r="H95" i="65"/>
  <c r="H94" i="65"/>
  <c r="H93" i="65"/>
  <c r="H92" i="65"/>
  <c r="H91" i="65"/>
  <c r="H90" i="65"/>
  <c r="H89" i="65"/>
  <c r="H88" i="65"/>
  <c r="H87" i="65"/>
  <c r="F86" i="65"/>
  <c r="E86" i="65"/>
  <c r="H85" i="65"/>
  <c r="H84" i="65"/>
  <c r="H83" i="65"/>
  <c r="H82" i="65"/>
  <c r="H81" i="65"/>
  <c r="H80" i="65"/>
  <c r="H79" i="65"/>
  <c r="H78" i="65"/>
  <c r="H77" i="65"/>
  <c r="H76" i="65"/>
  <c r="H75" i="65"/>
  <c r="H74" i="65"/>
  <c r="H73" i="65"/>
  <c r="H72" i="65"/>
  <c r="H71" i="65"/>
  <c r="H70" i="65"/>
  <c r="H69" i="65"/>
  <c r="H68" i="65"/>
  <c r="H67" i="65"/>
  <c r="H66" i="65"/>
  <c r="H65" i="65"/>
  <c r="F64" i="65"/>
  <c r="E64" i="65"/>
  <c r="H63" i="65"/>
  <c r="H62" i="65"/>
  <c r="H61" i="65"/>
  <c r="H60" i="65"/>
  <c r="H59" i="65"/>
  <c r="H58" i="65"/>
  <c r="H57" i="65"/>
  <c r="H56" i="65"/>
  <c r="H55" i="65"/>
  <c r="H54" i="65"/>
  <c r="H64" i="65" s="1"/>
  <c r="J64" i="65" s="1"/>
  <c r="F53" i="65"/>
  <c r="E53" i="65"/>
  <c r="H52" i="65"/>
  <c r="H51" i="65"/>
  <c r="H50" i="65"/>
  <c r="H49" i="65"/>
  <c r="H48" i="65"/>
  <c r="H47" i="65"/>
  <c r="H46" i="65"/>
  <c r="H45" i="65"/>
  <c r="H44" i="65"/>
  <c r="H43" i="65"/>
  <c r="H42" i="65"/>
  <c r="H41" i="65"/>
  <c r="H40" i="65"/>
  <c r="H53" i="65" s="1"/>
  <c r="F39" i="65"/>
  <c r="E39" i="65"/>
  <c r="H38" i="65"/>
  <c r="H37" i="65"/>
  <c r="H36" i="65"/>
  <c r="H35" i="65"/>
  <c r="H34" i="65"/>
  <c r="H33" i="65"/>
  <c r="H32" i="65"/>
  <c r="H31" i="65"/>
  <c r="H30" i="65"/>
  <c r="H29" i="65"/>
  <c r="H28" i="65"/>
  <c r="H27" i="65"/>
  <c r="H26" i="65"/>
  <c r="H25" i="65"/>
  <c r="H24" i="65"/>
  <c r="F23" i="65"/>
  <c r="E23" i="65"/>
  <c r="H22" i="65"/>
  <c r="H21" i="65"/>
  <c r="H20" i="6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F167" i="64"/>
  <c r="E167" i="64"/>
  <c r="H166" i="64"/>
  <c r="H165" i="64"/>
  <c r="H164" i="64"/>
  <c r="H163" i="64"/>
  <c r="H162" i="64"/>
  <c r="H161" i="64"/>
  <c r="H160" i="64"/>
  <c r="H159" i="64"/>
  <c r="H158" i="64"/>
  <c r="H157" i="64"/>
  <c r="H167" i="64" s="1"/>
  <c r="F156" i="64"/>
  <c r="E156" i="64"/>
  <c r="H155" i="64"/>
  <c r="H154" i="64"/>
  <c r="H153" i="64"/>
  <c r="H152" i="64"/>
  <c r="H151" i="64"/>
  <c r="H150" i="64"/>
  <c r="H149" i="64"/>
  <c r="H148" i="64"/>
  <c r="H147" i="64"/>
  <c r="H146" i="64"/>
  <c r="H145" i="64"/>
  <c r="H144" i="64"/>
  <c r="H143" i="64"/>
  <c r="H142" i="64"/>
  <c r="H141" i="64"/>
  <c r="H140" i="64"/>
  <c r="H139" i="64"/>
  <c r="H138" i="64"/>
  <c r="H137" i="64"/>
  <c r="H136" i="64"/>
  <c r="H135" i="64"/>
  <c r="H134" i="64"/>
  <c r="H133" i="64"/>
  <c r="H132" i="64"/>
  <c r="F131" i="64"/>
  <c r="E131" i="64"/>
  <c r="H130" i="64"/>
  <c r="H129" i="64"/>
  <c r="H128" i="64"/>
  <c r="H127" i="64"/>
  <c r="H126" i="64"/>
  <c r="H125" i="64"/>
  <c r="H124" i="64"/>
  <c r="H123" i="64"/>
  <c r="H122" i="64"/>
  <c r="H121" i="64"/>
  <c r="H120" i="64"/>
  <c r="H119" i="64"/>
  <c r="H118" i="64"/>
  <c r="H117" i="64"/>
  <c r="H116" i="64"/>
  <c r="H115" i="64"/>
  <c r="H114" i="64"/>
  <c r="H113" i="64"/>
  <c r="H112" i="64"/>
  <c r="H111" i="64"/>
  <c r="H110" i="64"/>
  <c r="H109" i="64"/>
  <c r="H108" i="64"/>
  <c r="H131" i="64" s="1"/>
  <c r="J131" i="64" s="1"/>
  <c r="F107" i="64"/>
  <c r="E107" i="64"/>
  <c r="H106" i="64"/>
  <c r="H105" i="64"/>
  <c r="H104" i="64"/>
  <c r="H103" i="64"/>
  <c r="H102" i="64"/>
  <c r="H101" i="64"/>
  <c r="H100" i="64"/>
  <c r="H99" i="64"/>
  <c r="H98" i="64"/>
  <c r="H97" i="64"/>
  <c r="H96" i="64"/>
  <c r="H95" i="64"/>
  <c r="H94" i="64"/>
  <c r="H93" i="64"/>
  <c r="H92" i="64"/>
  <c r="H91" i="64"/>
  <c r="H90" i="64"/>
  <c r="H89" i="64"/>
  <c r="H88" i="64"/>
  <c r="H87" i="64"/>
  <c r="F86" i="64"/>
  <c r="E86" i="64"/>
  <c r="H85" i="64"/>
  <c r="H84" i="64"/>
  <c r="H83" i="64"/>
  <c r="H82" i="64"/>
  <c r="H81" i="64"/>
  <c r="H80" i="64"/>
  <c r="H79" i="64"/>
  <c r="H78" i="64"/>
  <c r="H77" i="64"/>
  <c r="H76" i="64"/>
  <c r="H75" i="64"/>
  <c r="H74" i="64"/>
  <c r="H73" i="64"/>
  <c r="H72" i="64"/>
  <c r="H71" i="64"/>
  <c r="H70" i="64"/>
  <c r="H69" i="64"/>
  <c r="H68" i="64"/>
  <c r="H67" i="64"/>
  <c r="H66" i="64"/>
  <c r="H65" i="64"/>
  <c r="F64" i="64"/>
  <c r="E64" i="64"/>
  <c r="H63" i="64"/>
  <c r="H62" i="64"/>
  <c r="H61" i="64"/>
  <c r="H60" i="64"/>
  <c r="H59" i="64"/>
  <c r="H58" i="64"/>
  <c r="H57" i="64"/>
  <c r="H56" i="64"/>
  <c r="H55" i="64"/>
  <c r="H54" i="64"/>
  <c r="H64" i="64" s="1"/>
  <c r="J64" i="64" s="1"/>
  <c r="F53" i="64"/>
  <c r="E53" i="64"/>
  <c r="H52" i="64"/>
  <c r="H51" i="64"/>
  <c r="H50" i="64"/>
  <c r="H49" i="64"/>
  <c r="H48" i="64"/>
  <c r="H47" i="64"/>
  <c r="H46" i="64"/>
  <c r="H45" i="64"/>
  <c r="H44" i="64"/>
  <c r="H43" i="64"/>
  <c r="H53" i="64" s="1"/>
  <c r="H42" i="64"/>
  <c r="H41" i="64"/>
  <c r="H40" i="64"/>
  <c r="F39" i="64"/>
  <c r="E39" i="64"/>
  <c r="H38" i="64"/>
  <c r="H37" i="64"/>
  <c r="H36" i="64"/>
  <c r="H35" i="64"/>
  <c r="H34" i="64"/>
  <c r="H33" i="64"/>
  <c r="H32" i="64"/>
  <c r="H31" i="64"/>
  <c r="H30" i="64"/>
  <c r="H29" i="64"/>
  <c r="H28" i="64"/>
  <c r="H27" i="64"/>
  <c r="H26" i="64"/>
  <c r="H25" i="64"/>
  <c r="H24" i="64"/>
  <c r="F23" i="64"/>
  <c r="F170" i="64" s="1"/>
  <c r="E23" i="64"/>
  <c r="H22" i="64"/>
  <c r="H21" i="64"/>
  <c r="H20" i="64"/>
  <c r="H19" i="64"/>
  <c r="H18" i="64"/>
  <c r="H17" i="64"/>
  <c r="H16" i="64"/>
  <c r="H15" i="64"/>
  <c r="H14" i="64"/>
  <c r="H13" i="64"/>
  <c r="H12" i="64"/>
  <c r="H11" i="64"/>
  <c r="H10" i="64"/>
  <c r="H9" i="64"/>
  <c r="H8" i="64"/>
  <c r="H7" i="64"/>
  <c r="H6" i="64"/>
  <c r="H5" i="64"/>
  <c r="H23" i="64" s="1"/>
  <c r="F167" i="63"/>
  <c r="E167" i="63"/>
  <c r="H166" i="63"/>
  <c r="H165" i="63"/>
  <c r="H164" i="63"/>
  <c r="H163" i="63"/>
  <c r="H162" i="63"/>
  <c r="H161" i="63"/>
  <c r="H160" i="63"/>
  <c r="H159" i="63"/>
  <c r="H158" i="63"/>
  <c r="H157" i="63"/>
  <c r="H167" i="63" s="1"/>
  <c r="F156" i="63"/>
  <c r="E156" i="63"/>
  <c r="H155" i="63"/>
  <c r="H154" i="63"/>
  <c r="H153" i="63"/>
  <c r="H152" i="63"/>
  <c r="H151" i="63"/>
  <c r="H150" i="63"/>
  <c r="H149" i="63"/>
  <c r="H148" i="63"/>
  <c r="H147" i="63"/>
  <c r="H146" i="63"/>
  <c r="H145" i="63"/>
  <c r="H144" i="63"/>
  <c r="H143" i="63"/>
  <c r="H142" i="63"/>
  <c r="H141" i="63"/>
  <c r="H140" i="63"/>
  <c r="H139" i="63"/>
  <c r="H138" i="63"/>
  <c r="H137" i="63"/>
  <c r="H136" i="63"/>
  <c r="H135" i="63"/>
  <c r="H134" i="63"/>
  <c r="H133" i="63"/>
  <c r="H132" i="63"/>
  <c r="F131" i="63"/>
  <c r="E131" i="63"/>
  <c r="H130" i="63"/>
  <c r="H129" i="63"/>
  <c r="H128" i="63"/>
  <c r="H127" i="63"/>
  <c r="H126" i="63"/>
  <c r="H125" i="63"/>
  <c r="H124" i="63"/>
  <c r="H123" i="63"/>
  <c r="H122" i="63"/>
  <c r="H121" i="63"/>
  <c r="H120" i="63"/>
  <c r="H119" i="63"/>
  <c r="H118" i="63"/>
  <c r="H117" i="63"/>
  <c r="H116" i="63"/>
  <c r="H115" i="63"/>
  <c r="H114" i="63"/>
  <c r="H113" i="63"/>
  <c r="H112" i="63"/>
  <c r="H111" i="63"/>
  <c r="H110" i="63"/>
  <c r="H109" i="63"/>
  <c r="H108" i="63"/>
  <c r="F107" i="63"/>
  <c r="E107" i="63"/>
  <c r="H106" i="63"/>
  <c r="H105" i="63"/>
  <c r="H104" i="63"/>
  <c r="H103" i="63"/>
  <c r="H102" i="63"/>
  <c r="H101" i="63"/>
  <c r="H100" i="63"/>
  <c r="H99" i="63"/>
  <c r="H98" i="63"/>
  <c r="H97" i="63"/>
  <c r="H96" i="63"/>
  <c r="H95" i="63"/>
  <c r="H94" i="63"/>
  <c r="H93" i="63"/>
  <c r="H92" i="63"/>
  <c r="H91" i="63"/>
  <c r="H90" i="63"/>
  <c r="H89" i="63"/>
  <c r="H88" i="63"/>
  <c r="H87" i="63"/>
  <c r="F86" i="63"/>
  <c r="E86" i="63"/>
  <c r="H85" i="63"/>
  <c r="H84" i="63"/>
  <c r="H83" i="63"/>
  <c r="H82" i="63"/>
  <c r="H81" i="63"/>
  <c r="H80" i="63"/>
  <c r="H79" i="63"/>
  <c r="H78" i="63"/>
  <c r="H77" i="63"/>
  <c r="H76" i="63"/>
  <c r="H75" i="63"/>
  <c r="H74" i="63"/>
  <c r="H73" i="63"/>
  <c r="H72" i="63"/>
  <c r="H71" i="63"/>
  <c r="H70" i="63"/>
  <c r="H69" i="63"/>
  <c r="H68" i="63"/>
  <c r="H67" i="63"/>
  <c r="H66" i="63"/>
  <c r="H65" i="63"/>
  <c r="F64" i="63"/>
  <c r="E64" i="63"/>
  <c r="H63" i="63"/>
  <c r="H62" i="63"/>
  <c r="H61" i="63"/>
  <c r="H60" i="63"/>
  <c r="H59" i="63"/>
  <c r="H58" i="63"/>
  <c r="H57" i="63"/>
  <c r="H56" i="63"/>
  <c r="H55" i="63"/>
  <c r="H54" i="63"/>
  <c r="H64" i="63" s="1"/>
  <c r="J64" i="63" s="1"/>
  <c r="F53" i="63"/>
  <c r="E53" i="63"/>
  <c r="H52" i="63"/>
  <c r="H51" i="63"/>
  <c r="H50" i="63"/>
  <c r="H49" i="63"/>
  <c r="H48" i="63"/>
  <c r="H47" i="63"/>
  <c r="H46" i="63"/>
  <c r="H45" i="63"/>
  <c r="H44" i="63"/>
  <c r="H43" i="63"/>
  <c r="H42" i="63"/>
  <c r="H41" i="63"/>
  <c r="H40" i="63"/>
  <c r="F39" i="63"/>
  <c r="F170" i="63" s="1"/>
  <c r="E39" i="63"/>
  <c r="H38" i="63"/>
  <c r="H37" i="63"/>
  <c r="H36" i="63"/>
  <c r="H35" i="63"/>
  <c r="H34" i="63"/>
  <c r="H33" i="63"/>
  <c r="H32" i="63"/>
  <c r="H31" i="63"/>
  <c r="H30" i="63"/>
  <c r="H29" i="63"/>
  <c r="H28" i="63"/>
  <c r="H27" i="63"/>
  <c r="H26" i="63"/>
  <c r="H25" i="63"/>
  <c r="H24" i="63"/>
  <c r="H39" i="63" s="1"/>
  <c r="F23" i="63"/>
  <c r="E23" i="63"/>
  <c r="H22" i="63"/>
  <c r="H21" i="63"/>
  <c r="H20" i="63"/>
  <c r="H19" i="63"/>
  <c r="H18" i="63"/>
  <c r="H17" i="63"/>
  <c r="H16" i="63"/>
  <c r="H15" i="63"/>
  <c r="H14" i="63"/>
  <c r="H13" i="63"/>
  <c r="H12" i="63"/>
  <c r="H11" i="63"/>
  <c r="H10" i="63"/>
  <c r="H9" i="63"/>
  <c r="H8" i="63"/>
  <c r="H7" i="63"/>
  <c r="H6" i="63"/>
  <c r="H5" i="63"/>
  <c r="H23" i="63" s="1"/>
  <c r="F167" i="62"/>
  <c r="E167" i="62"/>
  <c r="H166" i="62"/>
  <c r="H165" i="62"/>
  <c r="H164" i="62"/>
  <c r="H163" i="62"/>
  <c r="H162" i="62"/>
  <c r="H161" i="62"/>
  <c r="H160" i="62"/>
  <c r="H159" i="62"/>
  <c r="H158" i="62"/>
  <c r="H157" i="62"/>
  <c r="H167" i="62" s="1"/>
  <c r="F156" i="62"/>
  <c r="E156" i="62"/>
  <c r="H155" i="62"/>
  <c r="H154" i="62"/>
  <c r="H153" i="62"/>
  <c r="H152" i="62"/>
  <c r="H151" i="62"/>
  <c r="H150" i="62"/>
  <c r="H149" i="62"/>
  <c r="H148" i="62"/>
  <c r="H147" i="62"/>
  <c r="H146" i="62"/>
  <c r="H145" i="62"/>
  <c r="H144" i="62"/>
  <c r="H143" i="62"/>
  <c r="H142" i="62"/>
  <c r="H141" i="62"/>
  <c r="H140" i="62"/>
  <c r="H139" i="62"/>
  <c r="H138" i="62"/>
  <c r="H137" i="62"/>
  <c r="H136" i="62"/>
  <c r="H135" i="62"/>
  <c r="H134" i="62"/>
  <c r="H156" i="62" s="1"/>
  <c r="J156" i="62" s="1"/>
  <c r="H133" i="62"/>
  <c r="H132" i="62"/>
  <c r="F131" i="62"/>
  <c r="E131" i="62"/>
  <c r="H130" i="62"/>
  <c r="H129" i="62"/>
  <c r="H128" i="62"/>
  <c r="H127" i="62"/>
  <c r="H126" i="62"/>
  <c r="H125" i="62"/>
  <c r="H124" i="62"/>
  <c r="H123" i="62"/>
  <c r="H122" i="62"/>
  <c r="H121" i="62"/>
  <c r="H120" i="62"/>
  <c r="H119" i="62"/>
  <c r="H118" i="62"/>
  <c r="H117" i="62"/>
  <c r="H116" i="62"/>
  <c r="H115" i="62"/>
  <c r="H114" i="62"/>
  <c r="H113" i="62"/>
  <c r="H112" i="62"/>
  <c r="H111" i="62"/>
  <c r="H110" i="62"/>
  <c r="H109" i="62"/>
  <c r="H108" i="62"/>
  <c r="F107" i="62"/>
  <c r="E107" i="62"/>
  <c r="H106" i="62"/>
  <c r="H105" i="62"/>
  <c r="H104" i="62"/>
  <c r="H103" i="62"/>
  <c r="H102" i="62"/>
  <c r="H101" i="62"/>
  <c r="H100" i="62"/>
  <c r="H99" i="62"/>
  <c r="H98" i="62"/>
  <c r="H97" i="62"/>
  <c r="H96" i="62"/>
  <c r="H95" i="62"/>
  <c r="H94" i="62"/>
  <c r="H93" i="62"/>
  <c r="H92" i="62"/>
  <c r="H91" i="62"/>
  <c r="H90" i="62"/>
  <c r="H89" i="62"/>
  <c r="H88" i="62"/>
  <c r="H87" i="62"/>
  <c r="F86" i="62"/>
  <c r="E86" i="62"/>
  <c r="H85" i="62"/>
  <c r="H84" i="62"/>
  <c r="H83" i="62"/>
  <c r="H82" i="62"/>
  <c r="H81" i="62"/>
  <c r="H80" i="62"/>
  <c r="H79" i="62"/>
  <c r="H78" i="62"/>
  <c r="H77" i="62"/>
  <c r="H76" i="62"/>
  <c r="H75" i="62"/>
  <c r="H74" i="62"/>
  <c r="H73" i="62"/>
  <c r="H72" i="62"/>
  <c r="H71" i="62"/>
  <c r="H70" i="62"/>
  <c r="H69" i="62"/>
  <c r="H68" i="62"/>
  <c r="H67" i="62"/>
  <c r="H66" i="62"/>
  <c r="H65" i="62"/>
  <c r="F64" i="62"/>
  <c r="E64" i="62"/>
  <c r="H63" i="62"/>
  <c r="H62" i="62"/>
  <c r="H61" i="62"/>
  <c r="H60" i="62"/>
  <c r="H59" i="62"/>
  <c r="H58" i="62"/>
  <c r="H57" i="62"/>
  <c r="H56" i="62"/>
  <c r="H55" i="62"/>
  <c r="H54" i="62"/>
  <c r="H64" i="62" s="1"/>
  <c r="J64" i="62" s="1"/>
  <c r="F53" i="62"/>
  <c r="E53" i="62"/>
  <c r="H52" i="62"/>
  <c r="H51" i="62"/>
  <c r="H50" i="62"/>
  <c r="H49" i="62"/>
  <c r="H48" i="62"/>
  <c r="H47" i="62"/>
  <c r="H46" i="62"/>
  <c r="H45" i="62"/>
  <c r="H44" i="62"/>
  <c r="H43" i="62"/>
  <c r="H42" i="62"/>
  <c r="H41" i="62"/>
  <c r="H40" i="62"/>
  <c r="F39" i="62"/>
  <c r="E39" i="62"/>
  <c r="H38" i="62"/>
  <c r="H37" i="62"/>
  <c r="H36" i="62"/>
  <c r="H35" i="62"/>
  <c r="H34" i="62"/>
  <c r="H33" i="62"/>
  <c r="H32" i="62"/>
  <c r="H31" i="62"/>
  <c r="H30" i="62"/>
  <c r="H29" i="62"/>
  <c r="H28" i="62"/>
  <c r="H27" i="62"/>
  <c r="H26" i="62"/>
  <c r="H25" i="62"/>
  <c r="H24" i="62"/>
  <c r="F23" i="62"/>
  <c r="E23" i="62"/>
  <c r="H22" i="62"/>
  <c r="H21" i="62"/>
  <c r="H20" i="62"/>
  <c r="H19" i="62"/>
  <c r="H18" i="62"/>
  <c r="H17" i="62"/>
  <c r="H16" i="62"/>
  <c r="H15" i="62"/>
  <c r="H14" i="62"/>
  <c r="H13" i="62"/>
  <c r="H12" i="62"/>
  <c r="H11" i="62"/>
  <c r="H10" i="62"/>
  <c r="H9" i="62"/>
  <c r="H8" i="62"/>
  <c r="H7" i="62"/>
  <c r="H6" i="62"/>
  <c r="H5" i="62"/>
  <c r="F167" i="61"/>
  <c r="E167" i="61"/>
  <c r="H166" i="61"/>
  <c r="H165" i="61"/>
  <c r="H164" i="61"/>
  <c r="H163" i="61"/>
  <c r="H162" i="61"/>
  <c r="H161" i="61"/>
  <c r="H160" i="61"/>
  <c r="H159" i="61"/>
  <c r="H158" i="61"/>
  <c r="H157" i="61"/>
  <c r="H167" i="61" s="1"/>
  <c r="F156" i="61"/>
  <c r="E156" i="61"/>
  <c r="H155" i="61"/>
  <c r="H154" i="61"/>
  <c r="H153" i="61"/>
  <c r="H152" i="61"/>
  <c r="H151" i="61"/>
  <c r="H150" i="61"/>
  <c r="H149" i="61"/>
  <c r="H148" i="61"/>
  <c r="H147" i="61"/>
  <c r="H146" i="61"/>
  <c r="H145" i="61"/>
  <c r="H144" i="61"/>
  <c r="H143" i="61"/>
  <c r="H142" i="61"/>
  <c r="H141" i="61"/>
  <c r="H140" i="61"/>
  <c r="H139" i="61"/>
  <c r="H138" i="61"/>
  <c r="H137" i="61"/>
  <c r="H136" i="61"/>
  <c r="H135" i="61"/>
  <c r="H134" i="61"/>
  <c r="H133" i="61"/>
  <c r="H132" i="61"/>
  <c r="F131" i="61"/>
  <c r="E131" i="61"/>
  <c r="H130" i="61"/>
  <c r="H129" i="61"/>
  <c r="H128" i="61"/>
  <c r="H127" i="61"/>
  <c r="H126" i="61"/>
  <c r="H125" i="61"/>
  <c r="H124" i="61"/>
  <c r="H123" i="61"/>
  <c r="H122" i="61"/>
  <c r="H121" i="61"/>
  <c r="H120" i="61"/>
  <c r="H119" i="61"/>
  <c r="H118" i="61"/>
  <c r="H117" i="61"/>
  <c r="H116" i="61"/>
  <c r="H115" i="61"/>
  <c r="H114" i="61"/>
  <c r="H113" i="61"/>
  <c r="H112" i="61"/>
  <c r="H111" i="61"/>
  <c r="H110" i="61"/>
  <c r="H109" i="61"/>
  <c r="H108" i="61"/>
  <c r="F107" i="61"/>
  <c r="E107" i="61"/>
  <c r="H106" i="61"/>
  <c r="H105" i="61"/>
  <c r="H104" i="61"/>
  <c r="H103" i="61"/>
  <c r="H102" i="61"/>
  <c r="H101" i="61"/>
  <c r="H100" i="61"/>
  <c r="H99" i="61"/>
  <c r="H98" i="61"/>
  <c r="H97" i="61"/>
  <c r="H96" i="61"/>
  <c r="H95" i="61"/>
  <c r="H94" i="61"/>
  <c r="H93" i="61"/>
  <c r="H92" i="61"/>
  <c r="H91" i="61"/>
  <c r="H90" i="61"/>
  <c r="H89" i="61"/>
  <c r="H88" i="61"/>
  <c r="H87" i="61"/>
  <c r="F86" i="61"/>
  <c r="E86" i="61"/>
  <c r="H85" i="61"/>
  <c r="H84" i="61"/>
  <c r="H83" i="61"/>
  <c r="H82" i="61"/>
  <c r="H81" i="61"/>
  <c r="H80" i="61"/>
  <c r="H79" i="61"/>
  <c r="H78" i="61"/>
  <c r="H77" i="61"/>
  <c r="H76" i="61"/>
  <c r="H75" i="61"/>
  <c r="H74" i="61"/>
  <c r="H73" i="61"/>
  <c r="H72" i="61"/>
  <c r="H71" i="61"/>
  <c r="H70" i="61"/>
  <c r="H69" i="61"/>
  <c r="H68" i="61"/>
  <c r="H67" i="61"/>
  <c r="H66" i="61"/>
  <c r="H65" i="61"/>
  <c r="F64" i="61"/>
  <c r="E64" i="61"/>
  <c r="H63" i="61"/>
  <c r="H62" i="61"/>
  <c r="H61" i="61"/>
  <c r="H60" i="61"/>
  <c r="H59" i="61"/>
  <c r="H58" i="61"/>
  <c r="H57" i="61"/>
  <c r="H56" i="61"/>
  <c r="H55" i="61"/>
  <c r="H54" i="61"/>
  <c r="H64" i="61" s="1"/>
  <c r="J64" i="61" s="1"/>
  <c r="F53" i="61"/>
  <c r="E53" i="61"/>
  <c r="H52" i="61"/>
  <c r="H51" i="61"/>
  <c r="H50" i="61"/>
  <c r="H49" i="61"/>
  <c r="H48" i="61"/>
  <c r="H47" i="61"/>
  <c r="H46" i="61"/>
  <c r="H45" i="61"/>
  <c r="H44" i="61"/>
  <c r="H43" i="61"/>
  <c r="H42" i="61"/>
  <c r="H41" i="61"/>
  <c r="H40" i="61"/>
  <c r="F39" i="61"/>
  <c r="F170" i="61" s="1"/>
  <c r="E39" i="61"/>
  <c r="H38" i="61"/>
  <c r="H37" i="61"/>
  <c r="H36" i="61"/>
  <c r="H35" i="61"/>
  <c r="H34" i="61"/>
  <c r="H33" i="61"/>
  <c r="H32" i="61"/>
  <c r="H31" i="61"/>
  <c r="H30" i="61"/>
  <c r="H29" i="61"/>
  <c r="H28" i="61"/>
  <c r="H27" i="61"/>
  <c r="H26" i="61"/>
  <c r="H25" i="61"/>
  <c r="H24" i="61"/>
  <c r="H39" i="61" s="1"/>
  <c r="F23" i="61"/>
  <c r="E23" i="61"/>
  <c r="H22" i="61"/>
  <c r="H21" i="61"/>
  <c r="H20" i="61"/>
  <c r="H19" i="61"/>
  <c r="H18" i="61"/>
  <c r="H17" i="61"/>
  <c r="H16" i="61"/>
  <c r="H15" i="61"/>
  <c r="H14" i="61"/>
  <c r="H13" i="61"/>
  <c r="H12" i="61"/>
  <c r="H11" i="61"/>
  <c r="H10" i="61"/>
  <c r="H9" i="61"/>
  <c r="H8" i="61"/>
  <c r="H7" i="61"/>
  <c r="H6" i="61"/>
  <c r="H5" i="61"/>
  <c r="H23" i="61" s="1"/>
  <c r="F167" i="60"/>
  <c r="E167" i="60"/>
  <c r="H166" i="60"/>
  <c r="H165" i="60"/>
  <c r="H164" i="60"/>
  <c r="H163" i="60"/>
  <c r="H162" i="60"/>
  <c r="H161" i="60"/>
  <c r="H160" i="60"/>
  <c r="H159" i="60"/>
  <c r="H167" i="60" s="1"/>
  <c r="H158" i="60"/>
  <c r="H157" i="60"/>
  <c r="F156" i="60"/>
  <c r="E156" i="60"/>
  <c r="H155" i="60"/>
  <c r="H154" i="60"/>
  <c r="H153" i="60"/>
  <c r="H152" i="60"/>
  <c r="H151" i="60"/>
  <c r="H150" i="60"/>
  <c r="H149" i="60"/>
  <c r="H148" i="60"/>
  <c r="H147" i="60"/>
  <c r="H146" i="60"/>
  <c r="H145" i="60"/>
  <c r="H144" i="60"/>
  <c r="H143" i="60"/>
  <c r="H142" i="60"/>
  <c r="H141" i="60"/>
  <c r="H140" i="60"/>
  <c r="H139" i="60"/>
  <c r="H138" i="60"/>
  <c r="H137" i="60"/>
  <c r="H136" i="60"/>
  <c r="H135" i="60"/>
  <c r="H134" i="60"/>
  <c r="H133" i="60"/>
  <c r="H132" i="60"/>
  <c r="F131" i="60"/>
  <c r="E131" i="60"/>
  <c r="H130" i="60"/>
  <c r="H129" i="60"/>
  <c r="H128" i="60"/>
  <c r="H127" i="60"/>
  <c r="H126" i="60"/>
  <c r="H125" i="60"/>
  <c r="H124" i="60"/>
  <c r="H123" i="60"/>
  <c r="H122" i="60"/>
  <c r="H121" i="60"/>
  <c r="H120" i="60"/>
  <c r="H119" i="60"/>
  <c r="H118" i="60"/>
  <c r="H117" i="60"/>
  <c r="H116" i="60"/>
  <c r="H115" i="60"/>
  <c r="H114" i="60"/>
  <c r="H113" i="60"/>
  <c r="H112" i="60"/>
  <c r="H111" i="60"/>
  <c r="H110" i="60"/>
  <c r="H109" i="60"/>
  <c r="H108" i="60"/>
  <c r="F107" i="60"/>
  <c r="E107" i="60"/>
  <c r="H106" i="60"/>
  <c r="H105" i="60"/>
  <c r="H104" i="60"/>
  <c r="H103" i="60"/>
  <c r="H102" i="60"/>
  <c r="H101" i="60"/>
  <c r="H100" i="60"/>
  <c r="H99" i="60"/>
  <c r="H98" i="60"/>
  <c r="H97" i="60"/>
  <c r="H96" i="60"/>
  <c r="H95" i="60"/>
  <c r="H94" i="60"/>
  <c r="H93" i="60"/>
  <c r="H92" i="60"/>
  <c r="H91" i="60"/>
  <c r="H90" i="60"/>
  <c r="H89" i="60"/>
  <c r="H88" i="60"/>
  <c r="H87" i="60"/>
  <c r="F86" i="60"/>
  <c r="E86" i="60"/>
  <c r="H85" i="60"/>
  <c r="H84" i="60"/>
  <c r="H83" i="60"/>
  <c r="H82" i="60"/>
  <c r="H81" i="60"/>
  <c r="H80" i="60"/>
  <c r="H79" i="60"/>
  <c r="H78" i="60"/>
  <c r="H77" i="60"/>
  <c r="H76" i="60"/>
  <c r="H75" i="60"/>
  <c r="H74" i="60"/>
  <c r="H73" i="60"/>
  <c r="H72" i="60"/>
  <c r="H71" i="60"/>
  <c r="H70" i="60"/>
  <c r="H69" i="60"/>
  <c r="H68" i="60"/>
  <c r="H67" i="60"/>
  <c r="H66" i="60"/>
  <c r="H65" i="60"/>
  <c r="F64" i="60"/>
  <c r="E64" i="60"/>
  <c r="H63" i="60"/>
  <c r="H62" i="60"/>
  <c r="H61" i="60"/>
  <c r="H60" i="60"/>
  <c r="H59" i="60"/>
  <c r="H58" i="60"/>
  <c r="H57" i="60"/>
  <c r="H56" i="60"/>
  <c r="H55" i="60"/>
  <c r="H54" i="60"/>
  <c r="F53" i="60"/>
  <c r="E53" i="60"/>
  <c r="H52" i="60"/>
  <c r="H51" i="60"/>
  <c r="H50" i="60"/>
  <c r="H49" i="60"/>
  <c r="H48" i="60"/>
  <c r="H47" i="60"/>
  <c r="H46" i="60"/>
  <c r="H45" i="60"/>
  <c r="H44" i="60"/>
  <c r="H43" i="60"/>
  <c r="H42" i="60"/>
  <c r="H41" i="60"/>
  <c r="H40" i="60"/>
  <c r="F39" i="60"/>
  <c r="E39" i="60"/>
  <c r="H38" i="60"/>
  <c r="H37" i="60"/>
  <c r="H36" i="60"/>
  <c r="H35" i="60"/>
  <c r="H34" i="60"/>
  <c r="H33" i="60"/>
  <c r="H32" i="60"/>
  <c r="H31" i="60"/>
  <c r="H30" i="60"/>
  <c r="H29" i="60"/>
  <c r="H28" i="60"/>
  <c r="H27" i="60"/>
  <c r="H26" i="60"/>
  <c r="H25" i="60"/>
  <c r="H24" i="60"/>
  <c r="F23" i="60"/>
  <c r="E23" i="60"/>
  <c r="H22" i="60"/>
  <c r="H21" i="60"/>
  <c r="H20" i="60"/>
  <c r="H19" i="60"/>
  <c r="H18" i="60"/>
  <c r="H17" i="60"/>
  <c r="H16" i="60"/>
  <c r="H15" i="60"/>
  <c r="H14" i="60"/>
  <c r="H13" i="60"/>
  <c r="H12" i="60"/>
  <c r="H11" i="60"/>
  <c r="H10" i="60"/>
  <c r="H9" i="60"/>
  <c r="H8" i="60"/>
  <c r="H7" i="60"/>
  <c r="H6" i="60"/>
  <c r="H5" i="60"/>
  <c r="F167" i="59"/>
  <c r="E167" i="59"/>
  <c r="H166" i="59"/>
  <c r="H165" i="59"/>
  <c r="H164" i="59"/>
  <c r="H163" i="59"/>
  <c r="H162" i="59"/>
  <c r="H161" i="59"/>
  <c r="H160" i="59"/>
  <c r="H159" i="59"/>
  <c r="H158" i="59"/>
  <c r="H157" i="59"/>
  <c r="F156" i="59"/>
  <c r="E156" i="59"/>
  <c r="H155" i="59"/>
  <c r="H154" i="59"/>
  <c r="H153" i="59"/>
  <c r="H152" i="59"/>
  <c r="H151" i="59"/>
  <c r="H150" i="59"/>
  <c r="H149" i="59"/>
  <c r="H148" i="59"/>
  <c r="H147" i="59"/>
  <c r="H146" i="59"/>
  <c r="H145" i="59"/>
  <c r="H144" i="59"/>
  <c r="H143" i="59"/>
  <c r="H142" i="59"/>
  <c r="H141" i="59"/>
  <c r="H140" i="59"/>
  <c r="H139" i="59"/>
  <c r="H138" i="59"/>
  <c r="H137" i="59"/>
  <c r="H136" i="59"/>
  <c r="H135" i="59"/>
  <c r="H134" i="59"/>
  <c r="H133" i="59"/>
  <c r="H132" i="59"/>
  <c r="F131" i="59"/>
  <c r="E131" i="59"/>
  <c r="H130" i="59"/>
  <c r="H129" i="59"/>
  <c r="H128" i="59"/>
  <c r="H127" i="59"/>
  <c r="H126" i="59"/>
  <c r="H125" i="59"/>
  <c r="H124" i="59"/>
  <c r="H123" i="59"/>
  <c r="H122" i="59"/>
  <c r="H121" i="59"/>
  <c r="H120" i="59"/>
  <c r="H119" i="59"/>
  <c r="H118" i="59"/>
  <c r="H117" i="59"/>
  <c r="H116" i="59"/>
  <c r="H115" i="59"/>
  <c r="H114" i="59"/>
  <c r="H113" i="59"/>
  <c r="H112" i="59"/>
  <c r="H111" i="59"/>
  <c r="H110" i="59"/>
  <c r="H109" i="59"/>
  <c r="H108" i="59"/>
  <c r="H131" i="59" s="1"/>
  <c r="J131" i="59" s="1"/>
  <c r="F107" i="59"/>
  <c r="E107" i="59"/>
  <c r="H106" i="59"/>
  <c r="H105" i="59"/>
  <c r="H104" i="59"/>
  <c r="H103" i="59"/>
  <c r="H102" i="59"/>
  <c r="H101" i="59"/>
  <c r="H100" i="59"/>
  <c r="H99" i="59"/>
  <c r="H98" i="59"/>
  <c r="H97" i="59"/>
  <c r="H96" i="59"/>
  <c r="H95" i="59"/>
  <c r="H94" i="59"/>
  <c r="H93" i="59"/>
  <c r="H92" i="59"/>
  <c r="H91" i="59"/>
  <c r="H90" i="59"/>
  <c r="H89" i="59"/>
  <c r="H107" i="59" s="1"/>
  <c r="H88" i="59"/>
  <c r="H87" i="59"/>
  <c r="F86" i="59"/>
  <c r="E86" i="59"/>
  <c r="H85" i="59"/>
  <c r="H84" i="59"/>
  <c r="H83" i="59"/>
  <c r="H82" i="59"/>
  <c r="H81" i="59"/>
  <c r="H80" i="59"/>
  <c r="H79" i="59"/>
  <c r="H78" i="59"/>
  <c r="H77" i="59"/>
  <c r="H76" i="59"/>
  <c r="H75" i="59"/>
  <c r="H74" i="59"/>
  <c r="H73" i="59"/>
  <c r="H72" i="59"/>
  <c r="H71" i="59"/>
  <c r="H70" i="59"/>
  <c r="H69" i="59"/>
  <c r="H68" i="59"/>
  <c r="H67" i="59"/>
  <c r="H66" i="59"/>
  <c r="H65" i="59"/>
  <c r="F64" i="59"/>
  <c r="E64" i="59"/>
  <c r="H63" i="59"/>
  <c r="H62" i="59"/>
  <c r="H61" i="59"/>
  <c r="H60" i="59"/>
  <c r="H59" i="59"/>
  <c r="H58" i="59"/>
  <c r="H57" i="59"/>
  <c r="H56" i="59"/>
  <c r="H55" i="59"/>
  <c r="H54" i="59"/>
  <c r="F53" i="59"/>
  <c r="E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F39" i="59"/>
  <c r="E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F23" i="59"/>
  <c r="E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9" i="59"/>
  <c r="H8" i="59"/>
  <c r="H7" i="59"/>
  <c r="H6" i="59"/>
  <c r="H5" i="59"/>
  <c r="F167" i="58"/>
  <c r="E167" i="58"/>
  <c r="H166" i="58"/>
  <c r="H165" i="58"/>
  <c r="H164" i="58"/>
  <c r="H163" i="58"/>
  <c r="H162" i="58"/>
  <c r="H161" i="58"/>
  <c r="H160" i="58"/>
  <c r="H159" i="58"/>
  <c r="H158" i="58"/>
  <c r="H157" i="58"/>
  <c r="F156" i="58"/>
  <c r="E156" i="58"/>
  <c r="H155" i="58"/>
  <c r="H154" i="58"/>
  <c r="H153" i="58"/>
  <c r="H152" i="58"/>
  <c r="H151" i="58"/>
  <c r="H150" i="58"/>
  <c r="H149" i="58"/>
  <c r="H148" i="58"/>
  <c r="H147" i="58"/>
  <c r="H146" i="58"/>
  <c r="H145" i="58"/>
  <c r="H144" i="58"/>
  <c r="H143" i="58"/>
  <c r="H142" i="58"/>
  <c r="H141" i="58"/>
  <c r="H140" i="58"/>
  <c r="H139" i="58"/>
  <c r="H138" i="58"/>
  <c r="H137" i="58"/>
  <c r="H136" i="58"/>
  <c r="H135" i="58"/>
  <c r="H134" i="58"/>
  <c r="H133" i="58"/>
  <c r="H132" i="58"/>
  <c r="H156" i="58" s="1"/>
  <c r="J156" i="58" s="1"/>
  <c r="F131" i="58"/>
  <c r="E131" i="58"/>
  <c r="H130" i="58"/>
  <c r="H129" i="58"/>
  <c r="H128" i="58"/>
  <c r="H127" i="58"/>
  <c r="H126" i="58"/>
  <c r="H125" i="58"/>
  <c r="H124" i="58"/>
  <c r="H123" i="58"/>
  <c r="H122" i="58"/>
  <c r="H121" i="58"/>
  <c r="H120" i="58"/>
  <c r="H119" i="58"/>
  <c r="H118" i="58"/>
  <c r="H117" i="58"/>
  <c r="H116" i="58"/>
  <c r="H115" i="58"/>
  <c r="H114" i="58"/>
  <c r="H113" i="58"/>
  <c r="H112" i="58"/>
  <c r="H111" i="58"/>
  <c r="H110" i="58"/>
  <c r="H109" i="58"/>
  <c r="H108" i="58"/>
  <c r="F107" i="58"/>
  <c r="E107" i="58"/>
  <c r="H106" i="58"/>
  <c r="H105" i="58"/>
  <c r="H104" i="58"/>
  <c r="H103" i="58"/>
  <c r="H102" i="58"/>
  <c r="H101" i="58"/>
  <c r="H100" i="58"/>
  <c r="H99" i="58"/>
  <c r="H98" i="58"/>
  <c r="H97" i="58"/>
  <c r="H96" i="58"/>
  <c r="H95" i="58"/>
  <c r="H94" i="58"/>
  <c r="H93" i="58"/>
  <c r="H92" i="58"/>
  <c r="H91" i="58"/>
  <c r="H90" i="58"/>
  <c r="H89" i="58"/>
  <c r="H88" i="58"/>
  <c r="H87" i="58"/>
  <c r="F86" i="58"/>
  <c r="E86" i="58"/>
  <c r="H85" i="58"/>
  <c r="H84" i="58"/>
  <c r="H83" i="58"/>
  <c r="H82" i="58"/>
  <c r="H81" i="58"/>
  <c r="H80" i="58"/>
  <c r="H79" i="58"/>
  <c r="H78" i="58"/>
  <c r="H77" i="58"/>
  <c r="H76" i="58"/>
  <c r="H75" i="58"/>
  <c r="H74" i="58"/>
  <c r="H73" i="58"/>
  <c r="H72" i="58"/>
  <c r="H71" i="58"/>
  <c r="H70" i="58"/>
  <c r="H69" i="58"/>
  <c r="H68" i="58"/>
  <c r="H67" i="58"/>
  <c r="H66" i="58"/>
  <c r="H65" i="58"/>
  <c r="F64" i="58"/>
  <c r="E64" i="58"/>
  <c r="H63" i="58"/>
  <c r="H62" i="58"/>
  <c r="H61" i="58"/>
  <c r="H60" i="58"/>
  <c r="H59" i="58"/>
  <c r="H58" i="58"/>
  <c r="H57" i="58"/>
  <c r="H56" i="58"/>
  <c r="H55" i="58"/>
  <c r="H54" i="58"/>
  <c r="F53" i="58"/>
  <c r="E53" i="58"/>
  <c r="H52" i="58"/>
  <c r="H51" i="58"/>
  <c r="H50" i="58"/>
  <c r="H49" i="58"/>
  <c r="H48" i="58"/>
  <c r="H47" i="58"/>
  <c r="H46" i="58"/>
  <c r="H45" i="58"/>
  <c r="H44" i="58"/>
  <c r="H43" i="58"/>
  <c r="H42" i="58"/>
  <c r="H41" i="58"/>
  <c r="H40" i="58"/>
  <c r="F39" i="58"/>
  <c r="E39" i="58"/>
  <c r="H38" i="58"/>
  <c r="H37" i="58"/>
  <c r="H36" i="58"/>
  <c r="H35" i="58"/>
  <c r="H34" i="58"/>
  <c r="H33" i="58"/>
  <c r="H32" i="58"/>
  <c r="H31" i="58"/>
  <c r="H30" i="58"/>
  <c r="H29" i="58"/>
  <c r="H28" i="58"/>
  <c r="H27" i="58"/>
  <c r="H26" i="58"/>
  <c r="H25" i="58"/>
  <c r="H24" i="58"/>
  <c r="F23" i="58"/>
  <c r="F170" i="58" s="1"/>
  <c r="E23" i="58"/>
  <c r="H22" i="58"/>
  <c r="H21" i="58"/>
  <c r="H20" i="58"/>
  <c r="H19" i="58"/>
  <c r="H18" i="58"/>
  <c r="H17" i="58"/>
  <c r="H16" i="58"/>
  <c r="H15" i="58"/>
  <c r="H14" i="58"/>
  <c r="H13" i="58"/>
  <c r="H12" i="58"/>
  <c r="H11" i="58"/>
  <c r="H10" i="58"/>
  <c r="H9" i="58"/>
  <c r="H8" i="58"/>
  <c r="H7" i="58"/>
  <c r="H6" i="58"/>
  <c r="H5" i="58"/>
  <c r="F167" i="57"/>
  <c r="E167" i="57"/>
  <c r="H166" i="57"/>
  <c r="H165" i="57"/>
  <c r="H164" i="57"/>
  <c r="H163" i="57"/>
  <c r="H162" i="57"/>
  <c r="H161" i="57"/>
  <c r="H160" i="57"/>
  <c r="H159" i="57"/>
  <c r="H158" i="57"/>
  <c r="H157" i="57"/>
  <c r="F156" i="57"/>
  <c r="E156" i="57"/>
  <c r="H155" i="57"/>
  <c r="H154" i="57"/>
  <c r="H153" i="57"/>
  <c r="H152" i="57"/>
  <c r="H151" i="57"/>
  <c r="H150" i="57"/>
  <c r="H149" i="57"/>
  <c r="H148" i="57"/>
  <c r="H147" i="57"/>
  <c r="H146" i="57"/>
  <c r="H145" i="57"/>
  <c r="H144" i="57"/>
  <c r="H143" i="57"/>
  <c r="H142" i="57"/>
  <c r="H141" i="57"/>
  <c r="H140" i="57"/>
  <c r="H139" i="57"/>
  <c r="H138" i="57"/>
  <c r="H137" i="57"/>
  <c r="H136" i="57"/>
  <c r="H135" i="57"/>
  <c r="H134" i="57"/>
  <c r="H133" i="57"/>
  <c r="H132" i="57"/>
  <c r="F131" i="57"/>
  <c r="E131" i="57"/>
  <c r="H130" i="57"/>
  <c r="H129" i="57"/>
  <c r="H128" i="57"/>
  <c r="H127" i="57"/>
  <c r="H126" i="57"/>
  <c r="H125" i="57"/>
  <c r="H124" i="57"/>
  <c r="H123" i="57"/>
  <c r="H122" i="57"/>
  <c r="H121" i="57"/>
  <c r="H120" i="57"/>
  <c r="H119" i="57"/>
  <c r="H118" i="57"/>
  <c r="H117" i="57"/>
  <c r="H116" i="57"/>
  <c r="H115" i="57"/>
  <c r="H114" i="57"/>
  <c r="H113" i="57"/>
  <c r="H112" i="57"/>
  <c r="H111" i="57"/>
  <c r="H110" i="57"/>
  <c r="H109" i="57"/>
  <c r="H108" i="57"/>
  <c r="H131" i="57" s="1"/>
  <c r="J131" i="57" s="1"/>
  <c r="F107" i="57"/>
  <c r="E107" i="57"/>
  <c r="H106" i="57"/>
  <c r="H105" i="57"/>
  <c r="H104" i="57"/>
  <c r="H103" i="57"/>
  <c r="H102" i="57"/>
  <c r="H101" i="57"/>
  <c r="H100" i="57"/>
  <c r="H99" i="57"/>
  <c r="H98" i="57"/>
  <c r="H97" i="57"/>
  <c r="H96" i="57"/>
  <c r="H95" i="57"/>
  <c r="H94" i="57"/>
  <c r="H93" i="57"/>
  <c r="H92" i="57"/>
  <c r="H91" i="57"/>
  <c r="H90" i="57"/>
  <c r="H89" i="57"/>
  <c r="H107" i="57" s="1"/>
  <c r="H88" i="57"/>
  <c r="H87" i="57"/>
  <c r="F86" i="57"/>
  <c r="E86" i="57"/>
  <c r="H85" i="57"/>
  <c r="H84" i="57"/>
  <c r="H83" i="57"/>
  <c r="H82" i="57"/>
  <c r="H81" i="57"/>
  <c r="H80" i="57"/>
  <c r="H79" i="57"/>
  <c r="H78" i="57"/>
  <c r="H77" i="57"/>
  <c r="H76" i="57"/>
  <c r="H75" i="57"/>
  <c r="H74" i="57"/>
  <c r="H73" i="57"/>
  <c r="H72" i="57"/>
  <c r="H71" i="57"/>
  <c r="H70" i="57"/>
  <c r="H69" i="57"/>
  <c r="H68" i="57"/>
  <c r="H67" i="57"/>
  <c r="H66" i="57"/>
  <c r="H65" i="57"/>
  <c r="F64" i="57"/>
  <c r="E64" i="57"/>
  <c r="H63" i="57"/>
  <c r="H62" i="57"/>
  <c r="H61" i="57"/>
  <c r="H60" i="57"/>
  <c r="H59" i="57"/>
  <c r="H58" i="57"/>
  <c r="H57" i="57"/>
  <c r="H56" i="57"/>
  <c r="H55" i="57"/>
  <c r="H54" i="57"/>
  <c r="F53" i="57"/>
  <c r="E53" i="57"/>
  <c r="H52" i="57"/>
  <c r="H51" i="57"/>
  <c r="H50" i="57"/>
  <c r="H49" i="57"/>
  <c r="H48" i="57"/>
  <c r="H47" i="57"/>
  <c r="H46" i="57"/>
  <c r="H45" i="57"/>
  <c r="H44" i="57"/>
  <c r="H43" i="57"/>
  <c r="H42" i="57"/>
  <c r="H41" i="57"/>
  <c r="H40" i="57"/>
  <c r="H53" i="57" s="1"/>
  <c r="F39" i="57"/>
  <c r="E39" i="57"/>
  <c r="H38" i="57"/>
  <c r="H37" i="57"/>
  <c r="H36" i="57"/>
  <c r="H35" i="57"/>
  <c r="H34" i="57"/>
  <c r="H33" i="57"/>
  <c r="H32" i="57"/>
  <c r="H31" i="57"/>
  <c r="H30" i="57"/>
  <c r="H29" i="57"/>
  <c r="H28" i="57"/>
  <c r="H27" i="57"/>
  <c r="H26" i="57"/>
  <c r="H25" i="57"/>
  <c r="H24" i="57"/>
  <c r="F23" i="57"/>
  <c r="E23" i="57"/>
  <c r="E170" i="57" s="1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H9" i="57"/>
  <c r="H8" i="57"/>
  <c r="H7" i="57"/>
  <c r="H6" i="57"/>
  <c r="H5" i="57"/>
  <c r="F167" i="56"/>
  <c r="E167" i="56"/>
  <c r="H166" i="56"/>
  <c r="H165" i="56"/>
  <c r="H164" i="56"/>
  <c r="H163" i="56"/>
  <c r="H162" i="56"/>
  <c r="H161" i="56"/>
  <c r="H160" i="56"/>
  <c r="H159" i="56"/>
  <c r="H158" i="56"/>
  <c r="H157" i="56"/>
  <c r="F156" i="56"/>
  <c r="E156" i="56"/>
  <c r="H155" i="56"/>
  <c r="H154" i="56"/>
  <c r="H153" i="56"/>
  <c r="H152" i="56"/>
  <c r="H151" i="56"/>
  <c r="H150" i="56"/>
  <c r="H149" i="56"/>
  <c r="H148" i="56"/>
  <c r="H147" i="56"/>
  <c r="H146" i="56"/>
  <c r="H145" i="56"/>
  <c r="H144" i="56"/>
  <c r="H143" i="56"/>
  <c r="H142" i="56"/>
  <c r="H141" i="56"/>
  <c r="H140" i="56"/>
  <c r="H139" i="56"/>
  <c r="H138" i="56"/>
  <c r="H137" i="56"/>
  <c r="H136" i="56"/>
  <c r="H135" i="56"/>
  <c r="H134" i="56"/>
  <c r="H133" i="56"/>
  <c r="H132" i="56"/>
  <c r="F131" i="56"/>
  <c r="E131" i="56"/>
  <c r="H130" i="56"/>
  <c r="H129" i="56"/>
  <c r="H128" i="56"/>
  <c r="H127" i="56"/>
  <c r="H126" i="56"/>
  <c r="H125" i="56"/>
  <c r="H124" i="56"/>
  <c r="H123" i="56"/>
  <c r="H122" i="56"/>
  <c r="H121" i="56"/>
  <c r="H120" i="56"/>
  <c r="H119" i="56"/>
  <c r="H118" i="56"/>
  <c r="H117" i="56"/>
  <c r="H116" i="56"/>
  <c r="H115" i="56"/>
  <c r="H114" i="56"/>
  <c r="H113" i="56"/>
  <c r="H112" i="56"/>
  <c r="H111" i="56"/>
  <c r="H110" i="56"/>
  <c r="H109" i="56"/>
  <c r="H108" i="56"/>
  <c r="H131" i="56" s="1"/>
  <c r="J131" i="56" s="1"/>
  <c r="F107" i="56"/>
  <c r="E107" i="56"/>
  <c r="H106" i="56"/>
  <c r="H105" i="56"/>
  <c r="H104" i="56"/>
  <c r="H103" i="56"/>
  <c r="H102" i="56"/>
  <c r="H101" i="56"/>
  <c r="H100" i="56"/>
  <c r="H99" i="56"/>
  <c r="H98" i="56"/>
  <c r="H97" i="56"/>
  <c r="H96" i="56"/>
  <c r="H95" i="56"/>
  <c r="H94" i="56"/>
  <c r="H93" i="56"/>
  <c r="H92" i="56"/>
  <c r="H91" i="56"/>
  <c r="H90" i="56"/>
  <c r="H89" i="56"/>
  <c r="H88" i="56"/>
  <c r="H87" i="56"/>
  <c r="F86" i="56"/>
  <c r="E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F64" i="56"/>
  <c r="E64" i="56"/>
  <c r="H63" i="56"/>
  <c r="H62" i="56"/>
  <c r="H61" i="56"/>
  <c r="H60" i="56"/>
  <c r="H59" i="56"/>
  <c r="H58" i="56"/>
  <c r="H57" i="56"/>
  <c r="H56" i="56"/>
  <c r="H55" i="56"/>
  <c r="H54" i="56"/>
  <c r="F53" i="56"/>
  <c r="E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F39" i="56"/>
  <c r="E39" i="56"/>
  <c r="H38" i="56"/>
  <c r="H37" i="56"/>
  <c r="H36" i="56"/>
  <c r="H35" i="56"/>
  <c r="H34" i="56"/>
  <c r="H33" i="56"/>
  <c r="H32" i="56"/>
  <c r="H31" i="56"/>
  <c r="H30" i="56"/>
  <c r="H29" i="56"/>
  <c r="H28" i="56"/>
  <c r="H27" i="56"/>
  <c r="H26" i="56"/>
  <c r="H25" i="56"/>
  <c r="H39" i="56" s="1"/>
  <c r="H24" i="56"/>
  <c r="F23" i="56"/>
  <c r="E23" i="56"/>
  <c r="H22" i="56"/>
  <c r="H21" i="56"/>
  <c r="H20" i="56"/>
  <c r="H19" i="56"/>
  <c r="H18" i="56"/>
  <c r="H17" i="56"/>
  <c r="H16" i="56"/>
  <c r="H15" i="56"/>
  <c r="H14" i="56"/>
  <c r="H13" i="56"/>
  <c r="H12" i="56"/>
  <c r="H11" i="56"/>
  <c r="H10" i="56"/>
  <c r="H9" i="56"/>
  <c r="H8" i="56"/>
  <c r="H7" i="56"/>
  <c r="H6" i="56"/>
  <c r="H5" i="56"/>
  <c r="F167" i="55"/>
  <c r="E167" i="55"/>
  <c r="H166" i="55"/>
  <c r="H165" i="55"/>
  <c r="H164" i="55"/>
  <c r="H163" i="55"/>
  <c r="H162" i="55"/>
  <c r="H161" i="55"/>
  <c r="H160" i="55"/>
  <c r="H159" i="55"/>
  <c r="H158" i="55"/>
  <c r="H157" i="55"/>
  <c r="F156" i="55"/>
  <c r="E156" i="55"/>
  <c r="H155" i="55"/>
  <c r="H154" i="55"/>
  <c r="H153" i="55"/>
  <c r="H152" i="55"/>
  <c r="H151" i="55"/>
  <c r="H150" i="55"/>
  <c r="H149" i="55"/>
  <c r="H148" i="55"/>
  <c r="H147" i="55"/>
  <c r="H146" i="55"/>
  <c r="H145" i="55"/>
  <c r="H144" i="55"/>
  <c r="H143" i="55"/>
  <c r="H142" i="55"/>
  <c r="H141" i="55"/>
  <c r="H140" i="55"/>
  <c r="H139" i="55"/>
  <c r="H138" i="55"/>
  <c r="H137" i="55"/>
  <c r="H136" i="55"/>
  <c r="H135" i="55"/>
  <c r="H134" i="55"/>
  <c r="H133" i="55"/>
  <c r="H132" i="55"/>
  <c r="F131" i="55"/>
  <c r="E131" i="55"/>
  <c r="H130" i="55"/>
  <c r="H129" i="55"/>
  <c r="H128" i="55"/>
  <c r="H127" i="55"/>
  <c r="H126" i="55"/>
  <c r="H125" i="55"/>
  <c r="H124" i="55"/>
  <c r="H123" i="55"/>
  <c r="H122" i="55"/>
  <c r="H121" i="55"/>
  <c r="H120" i="55"/>
  <c r="H119" i="55"/>
  <c r="H118" i="55"/>
  <c r="H117" i="55"/>
  <c r="H116" i="55"/>
  <c r="H115" i="55"/>
  <c r="H114" i="55"/>
  <c r="H113" i="55"/>
  <c r="H112" i="55"/>
  <c r="H111" i="55"/>
  <c r="H110" i="55"/>
  <c r="H109" i="55"/>
  <c r="H108" i="55"/>
  <c r="H131" i="55" s="1"/>
  <c r="J131" i="55" s="1"/>
  <c r="F107" i="55"/>
  <c r="E107" i="55"/>
  <c r="H106" i="55"/>
  <c r="H105" i="55"/>
  <c r="H104" i="55"/>
  <c r="H103" i="55"/>
  <c r="H102" i="55"/>
  <c r="H101" i="55"/>
  <c r="H100" i="55"/>
  <c r="H99" i="55"/>
  <c r="H98" i="55"/>
  <c r="H97" i="55"/>
  <c r="H96" i="55"/>
  <c r="H95" i="55"/>
  <c r="H94" i="55"/>
  <c r="H93" i="55"/>
  <c r="H92" i="55"/>
  <c r="H91" i="55"/>
  <c r="H90" i="55"/>
  <c r="H89" i="55"/>
  <c r="H88" i="55"/>
  <c r="H87" i="55"/>
  <c r="F86" i="55"/>
  <c r="E86" i="55"/>
  <c r="H85" i="55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F64" i="55"/>
  <c r="E64" i="55"/>
  <c r="H63" i="55"/>
  <c r="H62" i="55"/>
  <c r="H61" i="55"/>
  <c r="H60" i="55"/>
  <c r="H59" i="55"/>
  <c r="H58" i="55"/>
  <c r="H57" i="55"/>
  <c r="H56" i="55"/>
  <c r="H55" i="55"/>
  <c r="H54" i="55"/>
  <c r="F53" i="55"/>
  <c r="E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F39" i="55"/>
  <c r="E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F23" i="55"/>
  <c r="E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H6" i="55"/>
  <c r="H5" i="55"/>
  <c r="F167" i="54"/>
  <c r="E167" i="54"/>
  <c r="H166" i="54"/>
  <c r="H165" i="54"/>
  <c r="H164" i="54"/>
  <c r="H163" i="54"/>
  <c r="H162" i="54"/>
  <c r="H161" i="54"/>
  <c r="H160" i="54"/>
  <c r="H159" i="54"/>
  <c r="H158" i="54"/>
  <c r="H157" i="54"/>
  <c r="F156" i="54"/>
  <c r="E156" i="54"/>
  <c r="H155" i="54"/>
  <c r="H154" i="54"/>
  <c r="H153" i="54"/>
  <c r="H152" i="54"/>
  <c r="H151" i="54"/>
  <c r="H150" i="54"/>
  <c r="H149" i="54"/>
  <c r="H148" i="54"/>
  <c r="H147" i="54"/>
  <c r="H146" i="54"/>
  <c r="H145" i="54"/>
  <c r="H144" i="54"/>
  <c r="H143" i="54"/>
  <c r="H142" i="54"/>
  <c r="H141" i="54"/>
  <c r="H140" i="54"/>
  <c r="H139" i="54"/>
  <c r="H138" i="54"/>
  <c r="H137" i="54"/>
  <c r="H136" i="54"/>
  <c r="H135" i="54"/>
  <c r="H134" i="54"/>
  <c r="H133" i="54"/>
  <c r="H132" i="54"/>
  <c r="F131" i="54"/>
  <c r="E131" i="54"/>
  <c r="H130" i="54"/>
  <c r="H129" i="54"/>
  <c r="H128" i="54"/>
  <c r="H127" i="54"/>
  <c r="H126" i="54"/>
  <c r="H125" i="54"/>
  <c r="H124" i="54"/>
  <c r="H123" i="54"/>
  <c r="H122" i="54"/>
  <c r="H121" i="54"/>
  <c r="H120" i="54"/>
  <c r="H119" i="54"/>
  <c r="H118" i="54"/>
  <c r="H117" i="54"/>
  <c r="H116" i="54"/>
  <c r="H115" i="54"/>
  <c r="H114" i="54"/>
  <c r="H113" i="54"/>
  <c r="H112" i="54"/>
  <c r="H111" i="54"/>
  <c r="H110" i="54"/>
  <c r="H109" i="54"/>
  <c r="H108" i="54"/>
  <c r="F107" i="54"/>
  <c r="E107" i="54"/>
  <c r="H106" i="54"/>
  <c r="H105" i="54"/>
  <c r="H104" i="54"/>
  <c r="H103" i="54"/>
  <c r="H102" i="54"/>
  <c r="H101" i="54"/>
  <c r="H100" i="54"/>
  <c r="H99" i="54"/>
  <c r="H98" i="54"/>
  <c r="H97" i="54"/>
  <c r="H96" i="54"/>
  <c r="H95" i="54"/>
  <c r="H94" i="54"/>
  <c r="H93" i="54"/>
  <c r="H92" i="54"/>
  <c r="H91" i="54"/>
  <c r="H90" i="54"/>
  <c r="H89" i="54"/>
  <c r="H88" i="54"/>
  <c r="H87" i="54"/>
  <c r="F86" i="54"/>
  <c r="E86" i="54"/>
  <c r="H85" i="54"/>
  <c r="H84" i="54"/>
  <c r="H83" i="54"/>
  <c r="H82" i="54"/>
  <c r="H81" i="54"/>
  <c r="H80" i="54"/>
  <c r="H79" i="54"/>
  <c r="H78" i="54"/>
  <c r="H77" i="54"/>
  <c r="H76" i="54"/>
  <c r="H75" i="54"/>
  <c r="H74" i="54"/>
  <c r="H73" i="54"/>
  <c r="H72" i="54"/>
  <c r="H71" i="54"/>
  <c r="H70" i="54"/>
  <c r="H69" i="54"/>
  <c r="H68" i="54"/>
  <c r="H67" i="54"/>
  <c r="H66" i="54"/>
  <c r="H65" i="54"/>
  <c r="F64" i="54"/>
  <c r="E64" i="54"/>
  <c r="H63" i="54"/>
  <c r="H62" i="54"/>
  <c r="H61" i="54"/>
  <c r="H60" i="54"/>
  <c r="H59" i="54"/>
  <c r="H58" i="54"/>
  <c r="H57" i="54"/>
  <c r="H56" i="54"/>
  <c r="H55" i="54"/>
  <c r="H54" i="54"/>
  <c r="F53" i="54"/>
  <c r="E53" i="54"/>
  <c r="H52" i="54"/>
  <c r="H51" i="54"/>
  <c r="H50" i="54"/>
  <c r="H49" i="54"/>
  <c r="H48" i="54"/>
  <c r="H47" i="54"/>
  <c r="H46" i="54"/>
  <c r="H45" i="54"/>
  <c r="H44" i="54"/>
  <c r="H43" i="54"/>
  <c r="H42" i="54"/>
  <c r="H41" i="54"/>
  <c r="H40" i="54"/>
  <c r="F39" i="54"/>
  <c r="E39" i="54"/>
  <c r="H38" i="54"/>
  <c r="H37" i="54"/>
  <c r="H36" i="54"/>
  <c r="H35" i="54"/>
  <c r="H34" i="54"/>
  <c r="H33" i="54"/>
  <c r="H32" i="54"/>
  <c r="H31" i="54"/>
  <c r="H30" i="54"/>
  <c r="H29" i="54"/>
  <c r="H28" i="54"/>
  <c r="H27" i="54"/>
  <c r="H26" i="54"/>
  <c r="H25" i="54"/>
  <c r="H39" i="54" s="1"/>
  <c r="H24" i="54"/>
  <c r="F23" i="54"/>
  <c r="E23" i="54"/>
  <c r="H22" i="54"/>
  <c r="H21" i="54"/>
  <c r="H20" i="54"/>
  <c r="H19" i="54"/>
  <c r="H18" i="54"/>
  <c r="H17" i="54"/>
  <c r="H16" i="54"/>
  <c r="H15" i="54"/>
  <c r="H14" i="54"/>
  <c r="H13" i="54"/>
  <c r="H12" i="54"/>
  <c r="H11" i="54"/>
  <c r="H10" i="54"/>
  <c r="H9" i="54"/>
  <c r="H8" i="54"/>
  <c r="H7" i="54"/>
  <c r="H6" i="54"/>
  <c r="H5" i="54"/>
  <c r="F167" i="53"/>
  <c r="E167" i="53"/>
  <c r="H166" i="53"/>
  <c r="H165" i="53"/>
  <c r="H164" i="53"/>
  <c r="H163" i="53"/>
  <c r="H162" i="53"/>
  <c r="H161" i="53"/>
  <c r="H160" i="53"/>
  <c r="H159" i="53"/>
  <c r="H158" i="53"/>
  <c r="H157" i="53"/>
  <c r="F156" i="53"/>
  <c r="E156" i="53"/>
  <c r="H155" i="53"/>
  <c r="H154" i="53"/>
  <c r="H153" i="53"/>
  <c r="H152" i="53"/>
  <c r="H151" i="53"/>
  <c r="H150" i="53"/>
  <c r="H149" i="53"/>
  <c r="H148" i="53"/>
  <c r="H147" i="53"/>
  <c r="H146" i="53"/>
  <c r="H145" i="53"/>
  <c r="H144" i="53"/>
  <c r="H143" i="53"/>
  <c r="H142" i="53"/>
  <c r="H141" i="53"/>
  <c r="H140" i="53"/>
  <c r="H139" i="53"/>
  <c r="H138" i="53"/>
  <c r="H137" i="53"/>
  <c r="H136" i="53"/>
  <c r="H135" i="53"/>
  <c r="H134" i="53"/>
  <c r="H133" i="53"/>
  <c r="H132" i="53"/>
  <c r="F131" i="53"/>
  <c r="E131" i="53"/>
  <c r="H130" i="53"/>
  <c r="H129" i="53"/>
  <c r="H128" i="53"/>
  <c r="H127" i="53"/>
  <c r="H126" i="53"/>
  <c r="H125" i="53"/>
  <c r="H124" i="53"/>
  <c r="H123" i="53"/>
  <c r="H122" i="53"/>
  <c r="H121" i="53"/>
  <c r="H120" i="53"/>
  <c r="H119" i="53"/>
  <c r="H118" i="53"/>
  <c r="H117" i="53"/>
  <c r="H116" i="53"/>
  <c r="H115" i="53"/>
  <c r="H114" i="53"/>
  <c r="H113" i="53"/>
  <c r="H112" i="53"/>
  <c r="H111" i="53"/>
  <c r="H110" i="53"/>
  <c r="H109" i="53"/>
  <c r="H108" i="53"/>
  <c r="H131" i="53" s="1"/>
  <c r="J131" i="53" s="1"/>
  <c r="F107" i="53"/>
  <c r="E107" i="53"/>
  <c r="H106" i="53"/>
  <c r="H105" i="53"/>
  <c r="H104" i="53"/>
  <c r="H103" i="53"/>
  <c r="H102" i="53"/>
  <c r="H101" i="53"/>
  <c r="H100" i="53"/>
  <c r="H99" i="53"/>
  <c r="H98" i="53"/>
  <c r="H97" i="53"/>
  <c r="H96" i="53"/>
  <c r="H95" i="53"/>
  <c r="H94" i="53"/>
  <c r="H93" i="53"/>
  <c r="H92" i="53"/>
  <c r="H91" i="53"/>
  <c r="H90" i="53"/>
  <c r="H89" i="53"/>
  <c r="H107" i="53" s="1"/>
  <c r="H88" i="53"/>
  <c r="H87" i="53"/>
  <c r="F86" i="53"/>
  <c r="E86" i="53"/>
  <c r="H85" i="53"/>
  <c r="H84" i="53"/>
  <c r="H83" i="53"/>
  <c r="H82" i="53"/>
  <c r="H81" i="53"/>
  <c r="H80" i="53"/>
  <c r="H79" i="53"/>
  <c r="H78" i="53"/>
  <c r="H77" i="53"/>
  <c r="H76" i="53"/>
  <c r="H75" i="53"/>
  <c r="H74" i="53"/>
  <c r="H73" i="53"/>
  <c r="H72" i="53"/>
  <c r="H71" i="53"/>
  <c r="H70" i="53"/>
  <c r="H69" i="53"/>
  <c r="H68" i="53"/>
  <c r="H67" i="53"/>
  <c r="H66" i="53"/>
  <c r="H65" i="53"/>
  <c r="F64" i="53"/>
  <c r="E64" i="53"/>
  <c r="H63" i="53"/>
  <c r="H62" i="53"/>
  <c r="H61" i="53"/>
  <c r="H60" i="53"/>
  <c r="H59" i="53"/>
  <c r="H58" i="53"/>
  <c r="H57" i="53"/>
  <c r="H56" i="53"/>
  <c r="H55" i="53"/>
  <c r="H54" i="53"/>
  <c r="H64" i="53" s="1"/>
  <c r="J64" i="53" s="1"/>
  <c r="F53" i="53"/>
  <c r="E53" i="53"/>
  <c r="H52" i="53"/>
  <c r="H51" i="53"/>
  <c r="H50" i="53"/>
  <c r="H49" i="53"/>
  <c r="H48" i="53"/>
  <c r="H47" i="53"/>
  <c r="H46" i="53"/>
  <c r="H45" i="53"/>
  <c r="H44" i="53"/>
  <c r="H43" i="53"/>
  <c r="H42" i="53"/>
  <c r="H41" i="53"/>
  <c r="H40" i="53"/>
  <c r="F39" i="53"/>
  <c r="E39" i="53"/>
  <c r="H38" i="53"/>
  <c r="H37" i="53"/>
  <c r="H36" i="53"/>
  <c r="H35" i="53"/>
  <c r="H34" i="53"/>
  <c r="H33" i="53"/>
  <c r="H32" i="53"/>
  <c r="H31" i="53"/>
  <c r="H30" i="53"/>
  <c r="H29" i="53"/>
  <c r="H28" i="53"/>
  <c r="H27" i="53"/>
  <c r="H26" i="53"/>
  <c r="H25" i="53"/>
  <c r="H24" i="53"/>
  <c r="H39" i="53" s="1"/>
  <c r="F23" i="53"/>
  <c r="E23" i="53"/>
  <c r="H22" i="53"/>
  <c r="H21" i="53"/>
  <c r="H20" i="53"/>
  <c r="H19" i="53"/>
  <c r="H18" i="53"/>
  <c r="H17" i="53"/>
  <c r="H16" i="53"/>
  <c r="H15" i="53"/>
  <c r="H14" i="53"/>
  <c r="H13" i="53"/>
  <c r="H12" i="53"/>
  <c r="H11" i="53"/>
  <c r="H10" i="53"/>
  <c r="H9" i="53"/>
  <c r="H8" i="53"/>
  <c r="H7" i="53"/>
  <c r="H6" i="53"/>
  <c r="H5" i="53"/>
  <c r="H23" i="53" s="1"/>
  <c r="F167" i="52"/>
  <c r="E167" i="52"/>
  <c r="H166" i="52"/>
  <c r="H165" i="52"/>
  <c r="H164" i="52"/>
  <c r="H163" i="52"/>
  <c r="H162" i="52"/>
  <c r="H161" i="52"/>
  <c r="H160" i="52"/>
  <c r="H159" i="52"/>
  <c r="H158" i="52"/>
  <c r="H157" i="52"/>
  <c r="F156" i="52"/>
  <c r="E156" i="52"/>
  <c r="H155" i="52"/>
  <c r="H154" i="52"/>
  <c r="H153" i="52"/>
  <c r="H152" i="52"/>
  <c r="H151" i="52"/>
  <c r="H150" i="52"/>
  <c r="H149" i="52"/>
  <c r="H148" i="52"/>
  <c r="H147" i="52"/>
  <c r="H146" i="52"/>
  <c r="H145" i="52"/>
  <c r="H144" i="52"/>
  <c r="H143" i="52"/>
  <c r="H142" i="52"/>
  <c r="H141" i="52"/>
  <c r="H140" i="52"/>
  <c r="H139" i="52"/>
  <c r="H138" i="52"/>
  <c r="H137" i="52"/>
  <c r="H136" i="52"/>
  <c r="H135" i="52"/>
  <c r="H134" i="52"/>
  <c r="H133" i="52"/>
  <c r="H132" i="52"/>
  <c r="F131" i="52"/>
  <c r="E131" i="52"/>
  <c r="H130" i="52"/>
  <c r="H129" i="52"/>
  <c r="H128" i="52"/>
  <c r="H127" i="52"/>
  <c r="H126" i="52"/>
  <c r="H125" i="52"/>
  <c r="H124" i="52"/>
  <c r="H123" i="52"/>
  <c r="H122" i="52"/>
  <c r="H121" i="52"/>
  <c r="H120" i="52"/>
  <c r="H119" i="52"/>
  <c r="H118" i="52"/>
  <c r="H117" i="52"/>
  <c r="H116" i="52"/>
  <c r="H115" i="52"/>
  <c r="H114" i="52"/>
  <c r="H113" i="52"/>
  <c r="H112" i="52"/>
  <c r="H111" i="52"/>
  <c r="H110" i="52"/>
  <c r="H109" i="52"/>
  <c r="H108" i="52"/>
  <c r="F107" i="52"/>
  <c r="E107" i="52"/>
  <c r="H106" i="52"/>
  <c r="H105" i="52"/>
  <c r="H104" i="52"/>
  <c r="H103" i="52"/>
  <c r="H102" i="52"/>
  <c r="H101" i="52"/>
  <c r="H100" i="52"/>
  <c r="H99" i="52"/>
  <c r="H98" i="52"/>
  <c r="H97" i="52"/>
  <c r="H96" i="52"/>
  <c r="H95" i="52"/>
  <c r="H94" i="52"/>
  <c r="H93" i="52"/>
  <c r="H92" i="52"/>
  <c r="H91" i="52"/>
  <c r="H90" i="52"/>
  <c r="H89" i="52"/>
  <c r="H88" i="52"/>
  <c r="H87" i="52"/>
  <c r="F86" i="52"/>
  <c r="E86" i="52"/>
  <c r="H85" i="52"/>
  <c r="H84" i="52"/>
  <c r="H83" i="52"/>
  <c r="H82" i="52"/>
  <c r="H81" i="52"/>
  <c r="H80" i="52"/>
  <c r="H79" i="52"/>
  <c r="H78" i="52"/>
  <c r="H77" i="52"/>
  <c r="H76" i="52"/>
  <c r="H75" i="52"/>
  <c r="H74" i="52"/>
  <c r="H73" i="52"/>
  <c r="H72" i="52"/>
  <c r="H71" i="52"/>
  <c r="H70" i="52"/>
  <c r="H69" i="52"/>
  <c r="H68" i="52"/>
  <c r="H67" i="52"/>
  <c r="H66" i="52"/>
  <c r="H65" i="52"/>
  <c r="F64" i="52"/>
  <c r="E64" i="52"/>
  <c r="H63" i="52"/>
  <c r="H62" i="52"/>
  <c r="H61" i="52"/>
  <c r="H60" i="52"/>
  <c r="H59" i="52"/>
  <c r="H58" i="52"/>
  <c r="H57" i="52"/>
  <c r="H56" i="52"/>
  <c r="H55" i="52"/>
  <c r="H54" i="52"/>
  <c r="F53" i="52"/>
  <c r="E53" i="52"/>
  <c r="H52" i="52"/>
  <c r="H51" i="52"/>
  <c r="H50" i="52"/>
  <c r="H49" i="52"/>
  <c r="H48" i="52"/>
  <c r="H47" i="52"/>
  <c r="H46" i="52"/>
  <c r="H45" i="52"/>
  <c r="H44" i="52"/>
  <c r="H43" i="52"/>
  <c r="H42" i="52"/>
  <c r="H41" i="52"/>
  <c r="H40" i="52"/>
  <c r="H53" i="52" s="1"/>
  <c r="F39" i="52"/>
  <c r="E39" i="52"/>
  <c r="H38" i="52"/>
  <c r="H37" i="52"/>
  <c r="H36" i="52"/>
  <c r="H35" i="52"/>
  <c r="H34" i="52"/>
  <c r="H33" i="52"/>
  <c r="H32" i="52"/>
  <c r="H31" i="52"/>
  <c r="H30" i="52"/>
  <c r="H29" i="52"/>
  <c r="H28" i="52"/>
  <c r="H27" i="52"/>
  <c r="H26" i="52"/>
  <c r="H25" i="52"/>
  <c r="H24" i="52"/>
  <c r="F23" i="52"/>
  <c r="E23" i="52"/>
  <c r="H22" i="52"/>
  <c r="H21" i="52"/>
  <c r="H20" i="52"/>
  <c r="H19" i="52"/>
  <c r="H18" i="52"/>
  <c r="H17" i="52"/>
  <c r="H16" i="52"/>
  <c r="H15" i="52"/>
  <c r="H14" i="52"/>
  <c r="H13" i="52"/>
  <c r="H12" i="52"/>
  <c r="H11" i="52"/>
  <c r="H10" i="52"/>
  <c r="H9" i="52"/>
  <c r="H8" i="52"/>
  <c r="H7" i="52"/>
  <c r="H6" i="52"/>
  <c r="H5" i="52"/>
  <c r="F167" i="51"/>
  <c r="E167" i="51"/>
  <c r="H166" i="51"/>
  <c r="H165" i="51"/>
  <c r="H164" i="51"/>
  <c r="H163" i="51"/>
  <c r="H162" i="51"/>
  <c r="H161" i="51"/>
  <c r="H160" i="51"/>
  <c r="H159" i="51"/>
  <c r="H158" i="51"/>
  <c r="H157" i="51"/>
  <c r="F156" i="51"/>
  <c r="E156" i="51"/>
  <c r="H155" i="51"/>
  <c r="H154" i="51"/>
  <c r="H153" i="51"/>
  <c r="H152" i="51"/>
  <c r="H151" i="51"/>
  <c r="H150" i="51"/>
  <c r="H149" i="51"/>
  <c r="H148" i="51"/>
  <c r="H147" i="51"/>
  <c r="H146" i="51"/>
  <c r="H145" i="51"/>
  <c r="H144" i="51"/>
  <c r="H143" i="51"/>
  <c r="H142" i="51"/>
  <c r="H141" i="51"/>
  <c r="H140" i="51"/>
  <c r="H139" i="51"/>
  <c r="H138" i="51"/>
  <c r="H137" i="51"/>
  <c r="H136" i="51"/>
  <c r="H135" i="51"/>
  <c r="H134" i="51"/>
  <c r="H133" i="51"/>
  <c r="H132" i="51"/>
  <c r="F131" i="51"/>
  <c r="E131" i="51"/>
  <c r="H130" i="51"/>
  <c r="H129" i="51"/>
  <c r="H128" i="51"/>
  <c r="H127" i="51"/>
  <c r="H126" i="51"/>
  <c r="H125" i="51"/>
  <c r="H124" i="51"/>
  <c r="H123" i="51"/>
  <c r="H122" i="51"/>
  <c r="H121" i="51"/>
  <c r="H120" i="51"/>
  <c r="H119" i="51"/>
  <c r="H118" i="51"/>
  <c r="H117" i="51"/>
  <c r="H116" i="51"/>
  <c r="H115" i="51"/>
  <c r="H114" i="51"/>
  <c r="H113" i="51"/>
  <c r="H112" i="51"/>
  <c r="H111" i="51"/>
  <c r="H110" i="51"/>
  <c r="H109" i="51"/>
  <c r="H108" i="51"/>
  <c r="F107" i="51"/>
  <c r="E107" i="51"/>
  <c r="H106" i="51"/>
  <c r="H105" i="51"/>
  <c r="H104" i="51"/>
  <c r="H103" i="51"/>
  <c r="H102" i="51"/>
  <c r="H101" i="51"/>
  <c r="H100" i="51"/>
  <c r="H99" i="51"/>
  <c r="H98" i="51"/>
  <c r="H97" i="51"/>
  <c r="H96" i="51"/>
  <c r="H95" i="51"/>
  <c r="H94" i="51"/>
  <c r="H93" i="51"/>
  <c r="H92" i="51"/>
  <c r="H91" i="51"/>
  <c r="H90" i="51"/>
  <c r="H89" i="51"/>
  <c r="H107" i="51" s="1"/>
  <c r="H88" i="51"/>
  <c r="H87" i="51"/>
  <c r="F86" i="51"/>
  <c r="E86" i="51"/>
  <c r="H85" i="51"/>
  <c r="H84" i="51"/>
  <c r="H83" i="51"/>
  <c r="H82" i="51"/>
  <c r="H81" i="51"/>
  <c r="H80" i="51"/>
  <c r="H79" i="51"/>
  <c r="H78" i="51"/>
  <c r="H77" i="51"/>
  <c r="H76" i="51"/>
  <c r="H75" i="51"/>
  <c r="H74" i="51"/>
  <c r="H73" i="51"/>
  <c r="H72" i="51"/>
  <c r="H71" i="51"/>
  <c r="H70" i="51"/>
  <c r="H69" i="51"/>
  <c r="H68" i="51"/>
  <c r="H67" i="51"/>
  <c r="H66" i="51"/>
  <c r="H65" i="51"/>
  <c r="F64" i="51"/>
  <c r="E64" i="51"/>
  <c r="H63" i="51"/>
  <c r="H62" i="51"/>
  <c r="H61" i="51"/>
  <c r="H60" i="51"/>
  <c r="H59" i="51"/>
  <c r="H58" i="51"/>
  <c r="H57" i="51"/>
  <c r="H56" i="51"/>
  <c r="H55" i="51"/>
  <c r="H54" i="51"/>
  <c r="F53" i="51"/>
  <c r="E53" i="51"/>
  <c r="H52" i="51"/>
  <c r="H51" i="51"/>
  <c r="H50" i="51"/>
  <c r="H49" i="51"/>
  <c r="H48" i="51"/>
  <c r="H47" i="51"/>
  <c r="H46" i="51"/>
  <c r="H45" i="51"/>
  <c r="H44" i="51"/>
  <c r="H43" i="51"/>
  <c r="H42" i="51"/>
  <c r="H41" i="51"/>
  <c r="H40" i="51"/>
  <c r="F39" i="51"/>
  <c r="E39" i="51"/>
  <c r="H38" i="51"/>
  <c r="H37" i="51"/>
  <c r="H36" i="51"/>
  <c r="H35" i="51"/>
  <c r="H34" i="51"/>
  <c r="H33" i="51"/>
  <c r="H32" i="51"/>
  <c r="H31" i="51"/>
  <c r="H30" i="51"/>
  <c r="H29" i="51"/>
  <c r="H28" i="51"/>
  <c r="H27" i="51"/>
  <c r="H26" i="51"/>
  <c r="H25" i="51"/>
  <c r="H24" i="51"/>
  <c r="F23" i="51"/>
  <c r="E23" i="51"/>
  <c r="E170" i="51" s="1"/>
  <c r="H22" i="51"/>
  <c r="H21" i="51"/>
  <c r="H20" i="51"/>
  <c r="H19" i="51"/>
  <c r="H18" i="51"/>
  <c r="H17" i="51"/>
  <c r="H16" i="51"/>
  <c r="H15" i="51"/>
  <c r="H14" i="51"/>
  <c r="H13" i="51"/>
  <c r="H12" i="51"/>
  <c r="H11" i="51"/>
  <c r="H10" i="51"/>
  <c r="H9" i="51"/>
  <c r="H8" i="51"/>
  <c r="H7" i="51"/>
  <c r="H6" i="51"/>
  <c r="H5" i="51"/>
  <c r="F167" i="50"/>
  <c r="E167" i="50"/>
  <c r="H166" i="50"/>
  <c r="H165" i="50"/>
  <c r="H164" i="50"/>
  <c r="H163" i="50"/>
  <c r="H162" i="50"/>
  <c r="H161" i="50"/>
  <c r="H160" i="50"/>
  <c r="H159" i="50"/>
  <c r="H158" i="50"/>
  <c r="H157" i="50"/>
  <c r="F156" i="50"/>
  <c r="E156" i="50"/>
  <c r="H155" i="50"/>
  <c r="H154" i="50"/>
  <c r="H153" i="50"/>
  <c r="H152" i="50"/>
  <c r="H151" i="50"/>
  <c r="H150" i="50"/>
  <c r="H149" i="50"/>
  <c r="H148" i="50"/>
  <c r="H147" i="50"/>
  <c r="H146" i="50"/>
  <c r="H145" i="50"/>
  <c r="H144" i="50"/>
  <c r="H143" i="50"/>
  <c r="H142" i="50"/>
  <c r="H141" i="50"/>
  <c r="H140" i="50"/>
  <c r="H139" i="50"/>
  <c r="H138" i="50"/>
  <c r="H137" i="50"/>
  <c r="H136" i="50"/>
  <c r="H135" i="50"/>
  <c r="H134" i="50"/>
  <c r="H133" i="50"/>
  <c r="H132" i="50"/>
  <c r="F131" i="50"/>
  <c r="E131" i="50"/>
  <c r="H130" i="50"/>
  <c r="H129" i="50"/>
  <c r="H128" i="50"/>
  <c r="H127" i="50"/>
  <c r="H126" i="50"/>
  <c r="H125" i="50"/>
  <c r="H124" i="50"/>
  <c r="H123" i="50"/>
  <c r="H122" i="50"/>
  <c r="H121" i="50"/>
  <c r="H120" i="50"/>
  <c r="H119" i="50"/>
  <c r="H118" i="50"/>
  <c r="H117" i="50"/>
  <c r="H116" i="50"/>
  <c r="H115" i="50"/>
  <c r="H114" i="50"/>
  <c r="H113" i="50"/>
  <c r="H112" i="50"/>
  <c r="H111" i="50"/>
  <c r="H110" i="50"/>
  <c r="H109" i="50"/>
  <c r="H108" i="50"/>
  <c r="F107" i="50"/>
  <c r="E107" i="50"/>
  <c r="H106" i="50"/>
  <c r="H105" i="50"/>
  <c r="H104" i="50"/>
  <c r="H103" i="50"/>
  <c r="H102" i="50"/>
  <c r="H101" i="50"/>
  <c r="H100" i="50"/>
  <c r="H99" i="50"/>
  <c r="H98" i="50"/>
  <c r="H97" i="50"/>
  <c r="H96" i="50"/>
  <c r="H95" i="50"/>
  <c r="H94" i="50"/>
  <c r="H93" i="50"/>
  <c r="H92" i="50"/>
  <c r="H91" i="50"/>
  <c r="H90" i="50"/>
  <c r="H89" i="50"/>
  <c r="H107" i="50" s="1"/>
  <c r="H88" i="50"/>
  <c r="H87" i="50"/>
  <c r="F86" i="50"/>
  <c r="E86" i="50"/>
  <c r="H85" i="50"/>
  <c r="H84" i="50"/>
  <c r="H83" i="50"/>
  <c r="H82" i="50"/>
  <c r="H81" i="50"/>
  <c r="H80" i="50"/>
  <c r="H79" i="50"/>
  <c r="H78" i="50"/>
  <c r="H77" i="50"/>
  <c r="H76" i="50"/>
  <c r="H75" i="50"/>
  <c r="H74" i="50"/>
  <c r="H73" i="50"/>
  <c r="H72" i="50"/>
  <c r="H71" i="50"/>
  <c r="H70" i="50"/>
  <c r="H69" i="50"/>
  <c r="H68" i="50"/>
  <c r="H67" i="50"/>
  <c r="H66" i="50"/>
  <c r="H65" i="50"/>
  <c r="F64" i="50"/>
  <c r="E64" i="50"/>
  <c r="H63" i="50"/>
  <c r="H62" i="50"/>
  <c r="H61" i="50"/>
  <c r="H60" i="50"/>
  <c r="H59" i="50"/>
  <c r="H58" i="50"/>
  <c r="H57" i="50"/>
  <c r="H56" i="50"/>
  <c r="H55" i="50"/>
  <c r="H54" i="50"/>
  <c r="F53" i="50"/>
  <c r="E53" i="50"/>
  <c r="H52" i="50"/>
  <c r="H51" i="50"/>
  <c r="H50" i="50"/>
  <c r="H49" i="50"/>
  <c r="H48" i="50"/>
  <c r="H47" i="50"/>
  <c r="H46" i="50"/>
  <c r="H45" i="50"/>
  <c r="H44" i="50"/>
  <c r="H43" i="50"/>
  <c r="H42" i="50"/>
  <c r="H41" i="50"/>
  <c r="H40" i="50"/>
  <c r="H53" i="50" s="1"/>
  <c r="F39" i="50"/>
  <c r="E39" i="50"/>
  <c r="H38" i="50"/>
  <c r="H37" i="50"/>
  <c r="H36" i="50"/>
  <c r="H35" i="50"/>
  <c r="H34" i="50"/>
  <c r="H33" i="50"/>
  <c r="H32" i="50"/>
  <c r="H31" i="50"/>
  <c r="H30" i="50"/>
  <c r="H29" i="50"/>
  <c r="H28" i="50"/>
  <c r="H27" i="50"/>
  <c r="H26" i="50"/>
  <c r="H25" i="50"/>
  <c r="H24" i="50"/>
  <c r="F23" i="50"/>
  <c r="E23" i="50"/>
  <c r="E170" i="50" s="1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H7" i="50"/>
  <c r="H6" i="50"/>
  <c r="H5" i="50"/>
  <c r="F167" i="49"/>
  <c r="E167" i="49"/>
  <c r="H166" i="49"/>
  <c r="H165" i="49"/>
  <c r="H164" i="49"/>
  <c r="H163" i="49"/>
  <c r="H162" i="49"/>
  <c r="H161" i="49"/>
  <c r="H160" i="49"/>
  <c r="H159" i="49"/>
  <c r="H167" i="49" s="1"/>
  <c r="H158" i="49"/>
  <c r="H157" i="49"/>
  <c r="F156" i="49"/>
  <c r="E156" i="49"/>
  <c r="H155" i="49"/>
  <c r="H154" i="49"/>
  <c r="H153" i="49"/>
  <c r="H152" i="49"/>
  <c r="H151" i="49"/>
  <c r="H150" i="49"/>
  <c r="H149" i="49"/>
  <c r="H148" i="49"/>
  <c r="H147" i="49"/>
  <c r="H146" i="49"/>
  <c r="H145" i="49"/>
  <c r="H144" i="49"/>
  <c r="H143" i="49"/>
  <c r="H142" i="49"/>
  <c r="H141" i="49"/>
  <c r="H140" i="49"/>
  <c r="H139" i="49"/>
  <c r="H138" i="49"/>
  <c r="H137" i="49"/>
  <c r="H136" i="49"/>
  <c r="H135" i="49"/>
  <c r="H134" i="49"/>
  <c r="H133" i="49"/>
  <c r="H132" i="49"/>
  <c r="H156" i="49" s="1"/>
  <c r="J156" i="49" s="1"/>
  <c r="F131" i="49"/>
  <c r="E131" i="49"/>
  <c r="H130" i="49"/>
  <c r="H129" i="49"/>
  <c r="H128" i="49"/>
  <c r="H127" i="49"/>
  <c r="H126" i="49"/>
  <c r="H125" i="49"/>
  <c r="H124" i="49"/>
  <c r="H123" i="49"/>
  <c r="H122" i="49"/>
  <c r="H121" i="49"/>
  <c r="H120" i="49"/>
  <c r="H119" i="49"/>
  <c r="H118" i="49"/>
  <c r="H117" i="49"/>
  <c r="H116" i="49"/>
  <c r="H115" i="49"/>
  <c r="H114" i="49"/>
  <c r="H113" i="49"/>
  <c r="H112" i="49"/>
  <c r="H111" i="49"/>
  <c r="H110" i="49"/>
  <c r="H109" i="49"/>
  <c r="H108" i="49"/>
  <c r="F107" i="49"/>
  <c r="E107" i="49"/>
  <c r="H106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F86" i="49"/>
  <c r="E86" i="49"/>
  <c r="H85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F64" i="49"/>
  <c r="E64" i="49"/>
  <c r="H63" i="49"/>
  <c r="H62" i="49"/>
  <c r="H61" i="49"/>
  <c r="H60" i="49"/>
  <c r="H59" i="49"/>
  <c r="H58" i="49"/>
  <c r="H57" i="49"/>
  <c r="H56" i="49"/>
  <c r="H55" i="49"/>
  <c r="H54" i="49"/>
  <c r="F53" i="49"/>
  <c r="E53" i="49"/>
  <c r="H52" i="49"/>
  <c r="H51" i="49"/>
  <c r="H50" i="49"/>
  <c r="H49" i="49"/>
  <c r="H48" i="49"/>
  <c r="H47" i="49"/>
  <c r="H46" i="49"/>
  <c r="H45" i="49"/>
  <c r="H44" i="49"/>
  <c r="H43" i="49"/>
  <c r="H42" i="49"/>
  <c r="H41" i="49"/>
  <c r="H40" i="49"/>
  <c r="F39" i="49"/>
  <c r="E39" i="49"/>
  <c r="H38" i="49"/>
  <c r="H37" i="49"/>
  <c r="H36" i="49"/>
  <c r="H35" i="49"/>
  <c r="H34" i="49"/>
  <c r="H33" i="49"/>
  <c r="H32" i="49"/>
  <c r="H31" i="49"/>
  <c r="H30" i="49"/>
  <c r="H29" i="49"/>
  <c r="H28" i="49"/>
  <c r="H27" i="49"/>
  <c r="H26" i="49"/>
  <c r="H25" i="49"/>
  <c r="H24" i="49"/>
  <c r="F23" i="49"/>
  <c r="E23" i="49"/>
  <c r="E170" i="49" s="1"/>
  <c r="H22" i="49"/>
  <c r="H21" i="49"/>
  <c r="H20" i="49"/>
  <c r="H19" i="49"/>
  <c r="H18" i="49"/>
  <c r="H17" i="49"/>
  <c r="H16" i="49"/>
  <c r="H15" i="49"/>
  <c r="H14" i="49"/>
  <c r="H13" i="49"/>
  <c r="H12" i="49"/>
  <c r="H11" i="49"/>
  <c r="H10" i="49"/>
  <c r="H9" i="49"/>
  <c r="H8" i="49"/>
  <c r="H7" i="49"/>
  <c r="H6" i="49"/>
  <c r="H5" i="49"/>
  <c r="F167" i="48"/>
  <c r="E167" i="48"/>
  <c r="H166" i="48"/>
  <c r="H165" i="48"/>
  <c r="H164" i="48"/>
  <c r="H163" i="48"/>
  <c r="H162" i="48"/>
  <c r="H161" i="48"/>
  <c r="H160" i="48"/>
  <c r="H159" i="48"/>
  <c r="H158" i="48"/>
  <c r="H157" i="48"/>
  <c r="F156" i="48"/>
  <c r="E156" i="48"/>
  <c r="H155" i="48"/>
  <c r="H154" i="48"/>
  <c r="H153" i="48"/>
  <c r="H152" i="48"/>
  <c r="H151" i="48"/>
  <c r="H150" i="48"/>
  <c r="H149" i="48"/>
  <c r="H148" i="48"/>
  <c r="H147" i="48"/>
  <c r="H146" i="48"/>
  <c r="H145" i="48"/>
  <c r="H144" i="48"/>
  <c r="H143" i="48"/>
  <c r="H142" i="48"/>
  <c r="H141" i="48"/>
  <c r="H140" i="48"/>
  <c r="H139" i="48"/>
  <c r="H138" i="48"/>
  <c r="H137" i="48"/>
  <c r="H136" i="48"/>
  <c r="H135" i="48"/>
  <c r="H134" i="48"/>
  <c r="H133" i="48"/>
  <c r="H132" i="48"/>
  <c r="F131" i="48"/>
  <c r="E131" i="48"/>
  <c r="H130" i="48"/>
  <c r="H129" i="48"/>
  <c r="H128" i="48"/>
  <c r="H127" i="48"/>
  <c r="H126" i="48"/>
  <c r="H125" i="48"/>
  <c r="H124" i="48"/>
  <c r="H123" i="48"/>
  <c r="H122" i="48"/>
  <c r="H121" i="48"/>
  <c r="H120" i="48"/>
  <c r="H119" i="48"/>
  <c r="H118" i="48"/>
  <c r="H117" i="48"/>
  <c r="H116" i="48"/>
  <c r="H115" i="48"/>
  <c r="H114" i="48"/>
  <c r="H113" i="48"/>
  <c r="H112" i="48"/>
  <c r="H111" i="48"/>
  <c r="H110" i="48"/>
  <c r="H109" i="48"/>
  <c r="H108" i="48"/>
  <c r="F107" i="48"/>
  <c r="E107" i="48"/>
  <c r="H106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107" i="48" s="1"/>
  <c r="H87" i="48"/>
  <c r="F86" i="48"/>
  <c r="E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86" i="48" s="1"/>
  <c r="F64" i="48"/>
  <c r="E64" i="48"/>
  <c r="H63" i="48"/>
  <c r="H62" i="48"/>
  <c r="H61" i="48"/>
  <c r="H60" i="48"/>
  <c r="H59" i="48"/>
  <c r="H58" i="48"/>
  <c r="H57" i="48"/>
  <c r="H56" i="48"/>
  <c r="H55" i="48"/>
  <c r="H54" i="48"/>
  <c r="F53" i="48"/>
  <c r="E53" i="48"/>
  <c r="H52" i="48"/>
  <c r="H51" i="48"/>
  <c r="H50" i="48"/>
  <c r="H49" i="48"/>
  <c r="H48" i="48"/>
  <c r="H47" i="48"/>
  <c r="H46" i="48"/>
  <c r="H45" i="48"/>
  <c r="H44" i="48"/>
  <c r="H43" i="48"/>
  <c r="H53" i="48" s="1"/>
  <c r="H42" i="48"/>
  <c r="H41" i="48"/>
  <c r="H40" i="48"/>
  <c r="F39" i="48"/>
  <c r="E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F23" i="48"/>
  <c r="F170" i="48" s="1"/>
  <c r="E23" i="48"/>
  <c r="E170" i="48" s="1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F167" i="47"/>
  <c r="E167" i="47"/>
  <c r="H166" i="47"/>
  <c r="H165" i="47"/>
  <c r="H164" i="47"/>
  <c r="H163" i="47"/>
  <c r="H162" i="47"/>
  <c r="H161" i="47"/>
  <c r="H160" i="47"/>
  <c r="H159" i="47"/>
  <c r="H158" i="47"/>
  <c r="H157" i="47"/>
  <c r="H167" i="47" s="1"/>
  <c r="F156" i="47"/>
  <c r="E156" i="47"/>
  <c r="H155" i="47"/>
  <c r="H154" i="47"/>
  <c r="H153" i="47"/>
  <c r="H152" i="47"/>
  <c r="H151" i="47"/>
  <c r="H150" i="47"/>
  <c r="H149" i="47"/>
  <c r="H148" i="47"/>
  <c r="H147" i="47"/>
  <c r="H146" i="47"/>
  <c r="H145" i="47"/>
  <c r="H144" i="47"/>
  <c r="H143" i="47"/>
  <c r="H142" i="47"/>
  <c r="H141" i="47"/>
  <c r="H140" i="47"/>
  <c r="H139" i="47"/>
  <c r="H138" i="47"/>
  <c r="H137" i="47"/>
  <c r="H136" i="47"/>
  <c r="H135" i="47"/>
  <c r="H134" i="47"/>
  <c r="H133" i="47"/>
  <c r="H132" i="47"/>
  <c r="F131" i="47"/>
  <c r="E131" i="47"/>
  <c r="H130" i="47"/>
  <c r="H129" i="47"/>
  <c r="H128" i="47"/>
  <c r="H127" i="47"/>
  <c r="H126" i="47"/>
  <c r="H125" i="47"/>
  <c r="H124" i="47"/>
  <c r="H123" i="47"/>
  <c r="H122" i="47"/>
  <c r="H121" i="47"/>
  <c r="H120" i="47"/>
  <c r="H119" i="47"/>
  <c r="H118" i="47"/>
  <c r="H117" i="47"/>
  <c r="H116" i="47"/>
  <c r="H115" i="47"/>
  <c r="H114" i="47"/>
  <c r="H113" i="47"/>
  <c r="H112" i="47"/>
  <c r="H111" i="47"/>
  <c r="H110" i="47"/>
  <c r="H109" i="47"/>
  <c r="H108" i="47"/>
  <c r="F107" i="47"/>
  <c r="E107" i="47"/>
  <c r="H106" i="47"/>
  <c r="H105" i="47"/>
  <c r="H104" i="47"/>
  <c r="H103" i="47"/>
  <c r="H102" i="47"/>
  <c r="H101" i="47"/>
  <c r="H100" i="47"/>
  <c r="H99" i="47"/>
  <c r="H98" i="47"/>
  <c r="H97" i="47"/>
  <c r="H96" i="47"/>
  <c r="H95" i="47"/>
  <c r="H94" i="47"/>
  <c r="H93" i="47"/>
  <c r="H92" i="47"/>
  <c r="H91" i="47"/>
  <c r="H90" i="47"/>
  <c r="H89" i="47"/>
  <c r="H88" i="47"/>
  <c r="H87" i="47"/>
  <c r="F86" i="47"/>
  <c r="E86" i="47"/>
  <c r="H85" i="47"/>
  <c r="H84" i="47"/>
  <c r="H83" i="47"/>
  <c r="H82" i="47"/>
  <c r="H81" i="47"/>
  <c r="H80" i="47"/>
  <c r="H79" i="47"/>
  <c r="H78" i="47"/>
  <c r="H77" i="47"/>
  <c r="H76" i="47"/>
  <c r="H75" i="47"/>
  <c r="H74" i="47"/>
  <c r="H73" i="47"/>
  <c r="H72" i="47"/>
  <c r="H71" i="47"/>
  <c r="H70" i="47"/>
  <c r="H69" i="47"/>
  <c r="H68" i="47"/>
  <c r="H67" i="47"/>
  <c r="H66" i="47"/>
  <c r="H65" i="47"/>
  <c r="F64" i="47"/>
  <c r="E64" i="47"/>
  <c r="H63" i="47"/>
  <c r="H62" i="47"/>
  <c r="H61" i="47"/>
  <c r="H60" i="47"/>
  <c r="H59" i="47"/>
  <c r="H58" i="47"/>
  <c r="H57" i="47"/>
  <c r="H56" i="47"/>
  <c r="H55" i="47"/>
  <c r="H54" i="47"/>
  <c r="F53" i="47"/>
  <c r="E53" i="47"/>
  <c r="H52" i="47"/>
  <c r="H51" i="47"/>
  <c r="H50" i="47"/>
  <c r="H49" i="47"/>
  <c r="H48" i="47"/>
  <c r="H47" i="47"/>
  <c r="H46" i="47"/>
  <c r="H45" i="47"/>
  <c r="H44" i="47"/>
  <c r="H43" i="47"/>
  <c r="H42" i="47"/>
  <c r="H41" i="47"/>
  <c r="H40" i="47"/>
  <c r="F39" i="47"/>
  <c r="E39" i="47"/>
  <c r="H38" i="47"/>
  <c r="H37" i="47"/>
  <c r="H36" i="47"/>
  <c r="H35" i="47"/>
  <c r="H34" i="47"/>
  <c r="H33" i="47"/>
  <c r="H32" i="47"/>
  <c r="H31" i="47"/>
  <c r="H30" i="47"/>
  <c r="H29" i="47"/>
  <c r="H28" i="47"/>
  <c r="H27" i="47"/>
  <c r="H26" i="47"/>
  <c r="H25" i="47"/>
  <c r="H24" i="47"/>
  <c r="H39" i="47" s="1"/>
  <c r="F23" i="47"/>
  <c r="E23" i="47"/>
  <c r="E170" i="47" s="1"/>
  <c r="H22" i="47"/>
  <c r="H21" i="47"/>
  <c r="H20" i="47"/>
  <c r="H19" i="47"/>
  <c r="H18" i="47"/>
  <c r="H17" i="47"/>
  <c r="H16" i="47"/>
  <c r="H15" i="47"/>
  <c r="H14" i="47"/>
  <c r="H13" i="47"/>
  <c r="H12" i="47"/>
  <c r="H11" i="47"/>
  <c r="H10" i="47"/>
  <c r="H9" i="47"/>
  <c r="H8" i="47"/>
  <c r="H7" i="47"/>
  <c r="H6" i="47"/>
  <c r="H5" i="47"/>
  <c r="F167" i="46"/>
  <c r="E167" i="46"/>
  <c r="H166" i="46"/>
  <c r="H165" i="46"/>
  <c r="H164" i="46"/>
  <c r="H163" i="46"/>
  <c r="H162" i="46"/>
  <c r="H161" i="46"/>
  <c r="H160" i="46"/>
  <c r="H159" i="46"/>
  <c r="H158" i="46"/>
  <c r="H157" i="46"/>
  <c r="F156" i="46"/>
  <c r="E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F131" i="46"/>
  <c r="E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F107" i="46"/>
  <c r="E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F86" i="46"/>
  <c r="E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F64" i="46"/>
  <c r="E64" i="46"/>
  <c r="H63" i="46"/>
  <c r="H62" i="46"/>
  <c r="H61" i="46"/>
  <c r="H60" i="46"/>
  <c r="H59" i="46"/>
  <c r="H58" i="46"/>
  <c r="H57" i="46"/>
  <c r="H56" i="46"/>
  <c r="H55" i="46"/>
  <c r="H54" i="46"/>
  <c r="F53" i="46"/>
  <c r="E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F39" i="46"/>
  <c r="E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39" i="46" s="1"/>
  <c r="F23" i="46"/>
  <c r="E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H10" i="46"/>
  <c r="H9" i="46"/>
  <c r="H8" i="46"/>
  <c r="H7" i="46"/>
  <c r="H6" i="46"/>
  <c r="H5" i="46"/>
  <c r="F167" i="45"/>
  <c r="E167" i="45"/>
  <c r="H166" i="45"/>
  <c r="H165" i="45"/>
  <c r="H164" i="45"/>
  <c r="H163" i="45"/>
  <c r="H162" i="45"/>
  <c r="H161" i="45"/>
  <c r="H160" i="45"/>
  <c r="H159" i="45"/>
  <c r="H158" i="45"/>
  <c r="H157" i="45"/>
  <c r="F156" i="45"/>
  <c r="E156" i="45"/>
  <c r="H155" i="45"/>
  <c r="H154" i="45"/>
  <c r="H153" i="45"/>
  <c r="H152" i="45"/>
  <c r="H151" i="45"/>
  <c r="H150" i="45"/>
  <c r="H149" i="45"/>
  <c r="H148" i="45"/>
  <c r="H147" i="45"/>
  <c r="H146" i="45"/>
  <c r="H145" i="45"/>
  <c r="H144" i="45"/>
  <c r="H143" i="45"/>
  <c r="H142" i="45"/>
  <c r="H141" i="45"/>
  <c r="H140" i="45"/>
  <c r="H139" i="45"/>
  <c r="H138" i="45"/>
  <c r="H137" i="45"/>
  <c r="H136" i="45"/>
  <c r="H135" i="45"/>
  <c r="H134" i="45"/>
  <c r="H133" i="45"/>
  <c r="H132" i="45"/>
  <c r="F131" i="45"/>
  <c r="E131" i="45"/>
  <c r="H130" i="45"/>
  <c r="H129" i="45"/>
  <c r="H128" i="45"/>
  <c r="H127" i="45"/>
  <c r="H126" i="45"/>
  <c r="H125" i="45"/>
  <c r="H124" i="45"/>
  <c r="H123" i="45"/>
  <c r="H122" i="45"/>
  <c r="H121" i="45"/>
  <c r="H120" i="45"/>
  <c r="H119" i="45"/>
  <c r="H118" i="45"/>
  <c r="H117" i="45"/>
  <c r="H116" i="45"/>
  <c r="H115" i="45"/>
  <c r="H114" i="45"/>
  <c r="H113" i="45"/>
  <c r="H112" i="45"/>
  <c r="H111" i="45"/>
  <c r="H110" i="45"/>
  <c r="H109" i="45"/>
  <c r="H131" i="45" s="1"/>
  <c r="J131" i="45" s="1"/>
  <c r="H108" i="45"/>
  <c r="F107" i="45"/>
  <c r="E107" i="45"/>
  <c r="H106" i="45"/>
  <c r="H105" i="45"/>
  <c r="H104" i="45"/>
  <c r="H103" i="45"/>
  <c r="H102" i="45"/>
  <c r="H101" i="45"/>
  <c r="H100" i="45"/>
  <c r="H99" i="45"/>
  <c r="H98" i="45"/>
  <c r="H97" i="45"/>
  <c r="H96" i="45"/>
  <c r="H95" i="45"/>
  <c r="H94" i="45"/>
  <c r="H93" i="45"/>
  <c r="H92" i="45"/>
  <c r="H91" i="45"/>
  <c r="H90" i="45"/>
  <c r="H89" i="45"/>
  <c r="H88" i="45"/>
  <c r="H87" i="45"/>
  <c r="H107" i="45" s="1"/>
  <c r="F86" i="45"/>
  <c r="E86" i="45"/>
  <c r="H85" i="45"/>
  <c r="H84" i="45"/>
  <c r="H83" i="45"/>
  <c r="H82" i="45"/>
  <c r="H81" i="45"/>
  <c r="H80" i="45"/>
  <c r="H79" i="45"/>
  <c r="H78" i="45"/>
  <c r="H77" i="45"/>
  <c r="H76" i="45"/>
  <c r="H75" i="45"/>
  <c r="H74" i="45"/>
  <c r="H73" i="45"/>
  <c r="H72" i="45"/>
  <c r="H71" i="45"/>
  <c r="H70" i="45"/>
  <c r="H69" i="45"/>
  <c r="H68" i="45"/>
  <c r="H67" i="45"/>
  <c r="H66" i="45"/>
  <c r="H65" i="45"/>
  <c r="H86" i="45" s="1"/>
  <c r="F64" i="45"/>
  <c r="E64" i="45"/>
  <c r="H63" i="45"/>
  <c r="H62" i="45"/>
  <c r="H61" i="45"/>
  <c r="H60" i="45"/>
  <c r="H59" i="45"/>
  <c r="H58" i="45"/>
  <c r="H57" i="45"/>
  <c r="H56" i="45"/>
  <c r="H55" i="45"/>
  <c r="H54" i="45"/>
  <c r="H64" i="45" s="1"/>
  <c r="J64" i="45" s="1"/>
  <c r="F53" i="45"/>
  <c r="E53" i="45"/>
  <c r="H52" i="45"/>
  <c r="H51" i="45"/>
  <c r="H50" i="45"/>
  <c r="H49" i="45"/>
  <c r="H48" i="45"/>
  <c r="H47" i="45"/>
  <c r="H46" i="45"/>
  <c r="H45" i="45"/>
  <c r="H44" i="45"/>
  <c r="H43" i="45"/>
  <c r="H53" i="45" s="1"/>
  <c r="H42" i="45"/>
  <c r="H41" i="45"/>
  <c r="H40" i="45"/>
  <c r="F39" i="45"/>
  <c r="E39" i="45"/>
  <c r="H38" i="45"/>
  <c r="H37" i="45"/>
  <c r="H36" i="45"/>
  <c r="H35" i="45"/>
  <c r="H34" i="45"/>
  <c r="H33" i="45"/>
  <c r="H32" i="45"/>
  <c r="H31" i="45"/>
  <c r="H30" i="45"/>
  <c r="H29" i="45"/>
  <c r="H28" i="45"/>
  <c r="H27" i="45"/>
  <c r="H26" i="45"/>
  <c r="H25" i="45"/>
  <c r="H39" i="45" s="1"/>
  <c r="H24" i="45"/>
  <c r="F23" i="45"/>
  <c r="F170" i="45" s="1"/>
  <c r="E23" i="45"/>
  <c r="E170" i="45" s="1"/>
  <c r="H22" i="45"/>
  <c r="H21" i="45"/>
  <c r="H20" i="45"/>
  <c r="H19" i="45"/>
  <c r="H18" i="45"/>
  <c r="H17" i="45"/>
  <c r="H16" i="45"/>
  <c r="H15" i="45"/>
  <c r="H14" i="45"/>
  <c r="H13" i="45"/>
  <c r="H12" i="45"/>
  <c r="H11" i="45"/>
  <c r="H10" i="45"/>
  <c r="H9" i="45"/>
  <c r="H8" i="45"/>
  <c r="H7" i="45"/>
  <c r="H6" i="45"/>
  <c r="H5" i="45"/>
  <c r="H23" i="45" s="1"/>
  <c r="F167" i="44"/>
  <c r="E167" i="44"/>
  <c r="H166" i="44"/>
  <c r="H165" i="44"/>
  <c r="H164" i="44"/>
  <c r="H163" i="44"/>
  <c r="H162" i="44"/>
  <c r="H161" i="44"/>
  <c r="H160" i="44"/>
  <c r="H159" i="44"/>
  <c r="H158" i="44"/>
  <c r="H157" i="44"/>
  <c r="H167" i="44" s="1"/>
  <c r="F156" i="44"/>
  <c r="E156" i="44"/>
  <c r="H155" i="44"/>
  <c r="H154" i="44"/>
  <c r="H153" i="44"/>
  <c r="H152" i="44"/>
  <c r="H151" i="44"/>
  <c r="H150" i="44"/>
  <c r="H149" i="44"/>
  <c r="H148" i="44"/>
  <c r="H147" i="44"/>
  <c r="H146" i="44"/>
  <c r="H145" i="44"/>
  <c r="H144" i="44"/>
  <c r="H143" i="44"/>
  <c r="H142" i="44"/>
  <c r="H141" i="44"/>
  <c r="H140" i="44"/>
  <c r="H139" i="44"/>
  <c r="H138" i="44"/>
  <c r="H137" i="44"/>
  <c r="H136" i="44"/>
  <c r="H135" i="44"/>
  <c r="H134" i="44"/>
  <c r="H133" i="44"/>
  <c r="H132" i="44"/>
  <c r="F131" i="44"/>
  <c r="E131" i="44"/>
  <c r="H130" i="44"/>
  <c r="H129" i="44"/>
  <c r="H128" i="44"/>
  <c r="H127" i="44"/>
  <c r="H126" i="44"/>
  <c r="H125" i="44"/>
  <c r="H124" i="44"/>
  <c r="H123" i="44"/>
  <c r="H122" i="44"/>
  <c r="H121" i="44"/>
  <c r="H120" i="44"/>
  <c r="H119" i="44"/>
  <c r="H118" i="44"/>
  <c r="H117" i="44"/>
  <c r="H116" i="44"/>
  <c r="H115" i="44"/>
  <c r="H114" i="44"/>
  <c r="H113" i="44"/>
  <c r="H112" i="44"/>
  <c r="H111" i="44"/>
  <c r="H110" i="44"/>
  <c r="H109" i="44"/>
  <c r="H108" i="44"/>
  <c r="F107" i="44"/>
  <c r="E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F86" i="44"/>
  <c r="E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F64" i="44"/>
  <c r="E64" i="44"/>
  <c r="H63" i="44"/>
  <c r="H62" i="44"/>
  <c r="H61" i="44"/>
  <c r="H60" i="44"/>
  <c r="H59" i="44"/>
  <c r="H58" i="44"/>
  <c r="H57" i="44"/>
  <c r="H56" i="44"/>
  <c r="H55" i="44"/>
  <c r="H54" i="44"/>
  <c r="F53" i="44"/>
  <c r="E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F39" i="44"/>
  <c r="E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F23" i="44"/>
  <c r="E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H6" i="44"/>
  <c r="H5" i="44"/>
  <c r="F167" i="43"/>
  <c r="E167" i="43"/>
  <c r="H166" i="43"/>
  <c r="H165" i="43"/>
  <c r="H164" i="43"/>
  <c r="H163" i="43"/>
  <c r="H162" i="43"/>
  <c r="H161" i="43"/>
  <c r="H160" i="43"/>
  <c r="H159" i="43"/>
  <c r="H158" i="43"/>
  <c r="H157" i="43"/>
  <c r="F156" i="43"/>
  <c r="E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F131" i="43"/>
  <c r="E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F107" i="43"/>
  <c r="E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F86" i="43"/>
  <c r="E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F64" i="43"/>
  <c r="E64" i="43"/>
  <c r="H63" i="43"/>
  <c r="H62" i="43"/>
  <c r="H61" i="43"/>
  <c r="H60" i="43"/>
  <c r="H59" i="43"/>
  <c r="H58" i="43"/>
  <c r="H57" i="43"/>
  <c r="H56" i="43"/>
  <c r="H55" i="43"/>
  <c r="H54" i="43"/>
  <c r="H64" i="43" s="1"/>
  <c r="J64" i="43" s="1"/>
  <c r="F53" i="43"/>
  <c r="E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F39" i="43"/>
  <c r="E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F23" i="43"/>
  <c r="F170" i="43" s="1"/>
  <c r="E23" i="43"/>
  <c r="H22" i="43"/>
  <c r="H21" i="43"/>
  <c r="H20" i="43"/>
  <c r="H19" i="43"/>
  <c r="H18" i="43"/>
  <c r="H17" i="43"/>
  <c r="H16" i="43"/>
  <c r="H15" i="43"/>
  <c r="H14" i="43"/>
  <c r="H13" i="43"/>
  <c r="H12" i="43"/>
  <c r="H11" i="43"/>
  <c r="H10" i="43"/>
  <c r="H9" i="43"/>
  <c r="H8" i="43"/>
  <c r="H7" i="43"/>
  <c r="H6" i="43"/>
  <c r="H5" i="43"/>
  <c r="F167" i="42"/>
  <c r="E167" i="42"/>
  <c r="H166" i="42"/>
  <c r="H165" i="42"/>
  <c r="H164" i="42"/>
  <c r="H163" i="42"/>
  <c r="H162" i="42"/>
  <c r="H161" i="42"/>
  <c r="H160" i="42"/>
  <c r="H159" i="42"/>
  <c r="H158" i="42"/>
  <c r="H157" i="42"/>
  <c r="H167" i="42" s="1"/>
  <c r="F156" i="42"/>
  <c r="E156" i="42"/>
  <c r="H155" i="42"/>
  <c r="H154" i="42"/>
  <c r="H153" i="42"/>
  <c r="H152" i="42"/>
  <c r="H151" i="42"/>
  <c r="H150" i="42"/>
  <c r="H149" i="42"/>
  <c r="H148" i="42"/>
  <c r="H147" i="42"/>
  <c r="H146" i="42"/>
  <c r="H145" i="42"/>
  <c r="H144" i="42"/>
  <c r="H143" i="42"/>
  <c r="H142" i="42"/>
  <c r="H141" i="42"/>
  <c r="H140" i="42"/>
  <c r="H139" i="42"/>
  <c r="H138" i="42"/>
  <c r="H137" i="42"/>
  <c r="H136" i="42"/>
  <c r="H135" i="42"/>
  <c r="H134" i="42"/>
  <c r="H133" i="42"/>
  <c r="H132" i="42"/>
  <c r="H156" i="42" s="1"/>
  <c r="J156" i="42" s="1"/>
  <c r="F131" i="42"/>
  <c r="E131" i="42"/>
  <c r="H130" i="42"/>
  <c r="H129" i="42"/>
  <c r="H128" i="42"/>
  <c r="H127" i="42"/>
  <c r="H126" i="42"/>
  <c r="H125" i="42"/>
  <c r="H124" i="42"/>
  <c r="H123" i="42"/>
  <c r="H122" i="42"/>
  <c r="H121" i="42"/>
  <c r="H120" i="42"/>
  <c r="H119" i="42"/>
  <c r="H118" i="42"/>
  <c r="H117" i="42"/>
  <c r="H116" i="42"/>
  <c r="H115" i="42"/>
  <c r="H114" i="42"/>
  <c r="H113" i="42"/>
  <c r="H112" i="42"/>
  <c r="H111" i="42"/>
  <c r="H110" i="42"/>
  <c r="H109" i="42"/>
  <c r="H108" i="42"/>
  <c r="F107" i="42"/>
  <c r="E107" i="42"/>
  <c r="H106" i="42"/>
  <c r="H105" i="42"/>
  <c r="H104" i="42"/>
  <c r="H103" i="42"/>
  <c r="H102" i="42"/>
  <c r="H101" i="42"/>
  <c r="H100" i="42"/>
  <c r="H99" i="42"/>
  <c r="H98" i="42"/>
  <c r="H97" i="42"/>
  <c r="H96" i="42"/>
  <c r="H95" i="42"/>
  <c r="H94" i="42"/>
  <c r="H93" i="42"/>
  <c r="H92" i="42"/>
  <c r="H91" i="42"/>
  <c r="H90" i="42"/>
  <c r="H89" i="42"/>
  <c r="H88" i="42"/>
  <c r="H87" i="42"/>
  <c r="F86" i="42"/>
  <c r="E86" i="42"/>
  <c r="H85" i="42"/>
  <c r="H84" i="42"/>
  <c r="H83" i="42"/>
  <c r="H82" i="42"/>
  <c r="H81" i="42"/>
  <c r="H80" i="42"/>
  <c r="H79" i="42"/>
  <c r="H78" i="42"/>
  <c r="H77" i="42"/>
  <c r="H76" i="42"/>
  <c r="H75" i="42"/>
  <c r="H74" i="42"/>
  <c r="H73" i="42"/>
  <c r="H72" i="42"/>
  <c r="H71" i="42"/>
  <c r="H70" i="42"/>
  <c r="H69" i="42"/>
  <c r="H68" i="42"/>
  <c r="H67" i="42"/>
  <c r="H66" i="42"/>
  <c r="H65" i="42"/>
  <c r="F64" i="42"/>
  <c r="E64" i="42"/>
  <c r="H63" i="42"/>
  <c r="H62" i="42"/>
  <c r="H61" i="42"/>
  <c r="H60" i="42"/>
  <c r="H59" i="42"/>
  <c r="H58" i="42"/>
  <c r="H57" i="42"/>
  <c r="H56" i="42"/>
  <c r="H55" i="42"/>
  <c r="H54" i="42"/>
  <c r="H64" i="42" s="1"/>
  <c r="J64" i="42" s="1"/>
  <c r="F53" i="42"/>
  <c r="E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F39" i="42"/>
  <c r="E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6" i="42"/>
  <c r="H25" i="42"/>
  <c r="H24" i="42"/>
  <c r="F23" i="42"/>
  <c r="F170" i="42" s="1"/>
  <c r="E23" i="42"/>
  <c r="H22" i="42"/>
  <c r="H21" i="42"/>
  <c r="H20" i="42"/>
  <c r="H19" i="42"/>
  <c r="H18" i="42"/>
  <c r="H17" i="42"/>
  <c r="H16" i="42"/>
  <c r="H15" i="42"/>
  <c r="H14" i="42"/>
  <c r="H13" i="42"/>
  <c r="H12" i="42"/>
  <c r="H11" i="42"/>
  <c r="H10" i="42"/>
  <c r="H9" i="42"/>
  <c r="H8" i="42"/>
  <c r="H7" i="42"/>
  <c r="H6" i="42"/>
  <c r="H5" i="42"/>
  <c r="H23" i="42" s="1"/>
  <c r="F167" i="41"/>
  <c r="E167" i="41"/>
  <c r="H166" i="41"/>
  <c r="H165" i="41"/>
  <c r="H164" i="41"/>
  <c r="H163" i="41"/>
  <c r="H162" i="41"/>
  <c r="H161" i="41"/>
  <c r="H160" i="41"/>
  <c r="H159" i="41"/>
  <c r="H158" i="41"/>
  <c r="H157" i="41"/>
  <c r="F156" i="41"/>
  <c r="E156" i="41"/>
  <c r="H155" i="41"/>
  <c r="H154" i="41"/>
  <c r="H153" i="41"/>
  <c r="H152" i="41"/>
  <c r="H151" i="41"/>
  <c r="H150" i="41"/>
  <c r="H149" i="41"/>
  <c r="H148" i="41"/>
  <c r="H147" i="41"/>
  <c r="H146" i="41"/>
  <c r="H145" i="41"/>
  <c r="H144" i="41"/>
  <c r="H143" i="41"/>
  <c r="H142" i="41"/>
  <c r="H141" i="41"/>
  <c r="H140" i="41"/>
  <c r="H139" i="41"/>
  <c r="H138" i="41"/>
  <c r="H137" i="41"/>
  <c r="H136" i="41"/>
  <c r="H135" i="41"/>
  <c r="H134" i="41"/>
  <c r="H133" i="41"/>
  <c r="H132" i="41"/>
  <c r="F131" i="41"/>
  <c r="E131" i="41"/>
  <c r="H130" i="41"/>
  <c r="H129" i="41"/>
  <c r="H128" i="41"/>
  <c r="H127" i="41"/>
  <c r="H126" i="41"/>
  <c r="H125" i="41"/>
  <c r="H124" i="41"/>
  <c r="H123" i="41"/>
  <c r="H122" i="41"/>
  <c r="H121" i="41"/>
  <c r="H120" i="41"/>
  <c r="H119" i="41"/>
  <c r="H118" i="41"/>
  <c r="H117" i="41"/>
  <c r="H116" i="41"/>
  <c r="H115" i="41"/>
  <c r="H114" i="41"/>
  <c r="H113" i="41"/>
  <c r="H112" i="41"/>
  <c r="H111" i="41"/>
  <c r="H110" i="41"/>
  <c r="H109" i="41"/>
  <c r="H108" i="41"/>
  <c r="F107" i="41"/>
  <c r="E107" i="41"/>
  <c r="H106" i="41"/>
  <c r="H105" i="41"/>
  <c r="H104" i="41"/>
  <c r="H103" i="41"/>
  <c r="H102" i="41"/>
  <c r="H101" i="41"/>
  <c r="H100" i="41"/>
  <c r="H99" i="41"/>
  <c r="H98" i="41"/>
  <c r="H97" i="41"/>
  <c r="H96" i="41"/>
  <c r="H95" i="41"/>
  <c r="H94" i="41"/>
  <c r="H93" i="41"/>
  <c r="H92" i="41"/>
  <c r="H91" i="41"/>
  <c r="H90" i="41"/>
  <c r="H89" i="41"/>
  <c r="H88" i="41"/>
  <c r="H87" i="41"/>
  <c r="F86" i="41"/>
  <c r="E86" i="41"/>
  <c r="H85" i="41"/>
  <c r="H84" i="41"/>
  <c r="H83" i="41"/>
  <c r="H82" i="41"/>
  <c r="H81" i="41"/>
  <c r="H80" i="41"/>
  <c r="H79" i="41"/>
  <c r="H78" i="41"/>
  <c r="H77" i="41"/>
  <c r="H76" i="41"/>
  <c r="H75" i="41"/>
  <c r="H74" i="41"/>
  <c r="H73" i="41"/>
  <c r="H72" i="41"/>
  <c r="H71" i="41"/>
  <c r="H70" i="41"/>
  <c r="H69" i="41"/>
  <c r="H68" i="41"/>
  <c r="H86" i="41" s="1"/>
  <c r="H67" i="41"/>
  <c r="H66" i="41"/>
  <c r="H65" i="41"/>
  <c r="F64" i="41"/>
  <c r="E64" i="41"/>
  <c r="H63" i="41"/>
  <c r="H62" i="41"/>
  <c r="H61" i="41"/>
  <c r="H60" i="41"/>
  <c r="H59" i="41"/>
  <c r="H58" i="41"/>
  <c r="H57" i="41"/>
  <c r="H56" i="41"/>
  <c r="H55" i="41"/>
  <c r="H54" i="41"/>
  <c r="H64" i="41" s="1"/>
  <c r="J64" i="41" s="1"/>
  <c r="F53" i="41"/>
  <c r="E53" i="41"/>
  <c r="H52" i="41"/>
  <c r="H51" i="41"/>
  <c r="H50" i="41"/>
  <c r="H49" i="41"/>
  <c r="H48" i="41"/>
  <c r="H47" i="41"/>
  <c r="H46" i="41"/>
  <c r="H45" i="41"/>
  <c r="H44" i="41"/>
  <c r="H43" i="41"/>
  <c r="H42" i="41"/>
  <c r="H41" i="41"/>
  <c r="H53" i="41" s="1"/>
  <c r="H40" i="41"/>
  <c r="F39" i="41"/>
  <c r="E39" i="41"/>
  <c r="H38" i="41"/>
  <c r="H37" i="41"/>
  <c r="H36" i="41"/>
  <c r="H35" i="41"/>
  <c r="H34" i="41"/>
  <c r="H33" i="41"/>
  <c r="H32" i="41"/>
  <c r="H31" i="41"/>
  <c r="H30" i="41"/>
  <c r="H29" i="41"/>
  <c r="H28" i="41"/>
  <c r="H27" i="41"/>
  <c r="H26" i="41"/>
  <c r="H25" i="41"/>
  <c r="H24" i="41"/>
  <c r="F23" i="41"/>
  <c r="E23" i="41"/>
  <c r="H22" i="41"/>
  <c r="H21" i="41"/>
  <c r="H20" i="41"/>
  <c r="H19" i="41"/>
  <c r="H18" i="41"/>
  <c r="H17" i="41"/>
  <c r="H16" i="41"/>
  <c r="H15" i="41"/>
  <c r="H14" i="41"/>
  <c r="H13" i="41"/>
  <c r="H12" i="41"/>
  <c r="H11" i="41"/>
  <c r="H10" i="41"/>
  <c r="H9" i="41"/>
  <c r="H8" i="41"/>
  <c r="H7" i="41"/>
  <c r="H6" i="41"/>
  <c r="H5" i="41"/>
  <c r="H23" i="41" s="1"/>
  <c r="F167" i="40"/>
  <c r="E167" i="40"/>
  <c r="H166" i="40"/>
  <c r="H165" i="40"/>
  <c r="H164" i="40"/>
  <c r="H163" i="40"/>
  <c r="H162" i="40"/>
  <c r="H161" i="40"/>
  <c r="H160" i="40"/>
  <c r="H159" i="40"/>
  <c r="H158" i="40"/>
  <c r="H157" i="40"/>
  <c r="H167" i="40" s="1"/>
  <c r="F156" i="40"/>
  <c r="E156" i="40"/>
  <c r="H155" i="40"/>
  <c r="H154" i="40"/>
  <c r="H153" i="40"/>
  <c r="H152" i="40"/>
  <c r="H151" i="40"/>
  <c r="H150" i="40"/>
  <c r="H149" i="40"/>
  <c r="H148" i="40"/>
  <c r="H147" i="40"/>
  <c r="H146" i="40"/>
  <c r="H145" i="40"/>
  <c r="H144" i="40"/>
  <c r="H143" i="40"/>
  <c r="H142" i="40"/>
  <c r="H141" i="40"/>
  <c r="H140" i="40"/>
  <c r="H139" i="40"/>
  <c r="H138" i="40"/>
  <c r="H137" i="40"/>
  <c r="H136" i="40"/>
  <c r="H135" i="40"/>
  <c r="H134" i="40"/>
  <c r="H133" i="40"/>
  <c r="H132" i="40"/>
  <c r="F131" i="40"/>
  <c r="E131" i="40"/>
  <c r="H130" i="40"/>
  <c r="H129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F107" i="40"/>
  <c r="E107" i="40"/>
  <c r="H106" i="40"/>
  <c r="H105" i="40"/>
  <c r="H104" i="40"/>
  <c r="H103" i="40"/>
  <c r="H102" i="40"/>
  <c r="H101" i="40"/>
  <c r="H100" i="40"/>
  <c r="H99" i="40"/>
  <c r="H98" i="40"/>
  <c r="H97" i="40"/>
  <c r="H96" i="40"/>
  <c r="H95" i="40"/>
  <c r="H94" i="40"/>
  <c r="H93" i="40"/>
  <c r="H92" i="40"/>
  <c r="H91" i="40"/>
  <c r="H90" i="40"/>
  <c r="H89" i="40"/>
  <c r="H88" i="40"/>
  <c r="H87" i="40"/>
  <c r="F86" i="40"/>
  <c r="E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73" i="40"/>
  <c r="H72" i="40"/>
  <c r="H71" i="40"/>
  <c r="H70" i="40"/>
  <c r="H69" i="40"/>
  <c r="H68" i="40"/>
  <c r="H67" i="40"/>
  <c r="H66" i="40"/>
  <c r="H65" i="40"/>
  <c r="F64" i="40"/>
  <c r="E64" i="40"/>
  <c r="H63" i="40"/>
  <c r="H62" i="40"/>
  <c r="H61" i="40"/>
  <c r="H60" i="40"/>
  <c r="H59" i="40"/>
  <c r="H58" i="40"/>
  <c r="H57" i="40"/>
  <c r="H56" i="40"/>
  <c r="H55" i="40"/>
  <c r="H54" i="40"/>
  <c r="F53" i="40"/>
  <c r="E53" i="40"/>
  <c r="H52" i="40"/>
  <c r="H51" i="40"/>
  <c r="H50" i="40"/>
  <c r="H49" i="40"/>
  <c r="H48" i="40"/>
  <c r="H47" i="40"/>
  <c r="H46" i="40"/>
  <c r="H45" i="40"/>
  <c r="H44" i="40"/>
  <c r="H43" i="40"/>
  <c r="H42" i="40"/>
  <c r="H41" i="40"/>
  <c r="H40" i="40"/>
  <c r="F39" i="40"/>
  <c r="E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F23" i="40"/>
  <c r="E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H8" i="40"/>
  <c r="H7" i="40"/>
  <c r="H6" i="40"/>
  <c r="H5" i="40"/>
  <c r="F167" i="39"/>
  <c r="E167" i="39"/>
  <c r="H166" i="39"/>
  <c r="H165" i="39"/>
  <c r="H164" i="39"/>
  <c r="H163" i="39"/>
  <c r="H162" i="39"/>
  <c r="H161" i="39"/>
  <c r="H160" i="39"/>
  <c r="H159" i="39"/>
  <c r="H158" i="39"/>
  <c r="H157" i="39"/>
  <c r="F156" i="39"/>
  <c r="E156" i="39"/>
  <c r="H155" i="39"/>
  <c r="H154" i="39"/>
  <c r="H153" i="39"/>
  <c r="H152" i="39"/>
  <c r="H151" i="39"/>
  <c r="H150" i="39"/>
  <c r="H149" i="39"/>
  <c r="H148" i="39"/>
  <c r="H147" i="39"/>
  <c r="H146" i="39"/>
  <c r="H145" i="39"/>
  <c r="H144" i="39"/>
  <c r="H143" i="39"/>
  <c r="H142" i="39"/>
  <c r="H141" i="39"/>
  <c r="H140" i="39"/>
  <c r="H139" i="39"/>
  <c r="H138" i="39"/>
  <c r="H137" i="39"/>
  <c r="H136" i="39"/>
  <c r="H135" i="39"/>
  <c r="H134" i="39"/>
  <c r="H133" i="39"/>
  <c r="H132" i="39"/>
  <c r="F131" i="39"/>
  <c r="E131" i="39"/>
  <c r="H130" i="39"/>
  <c r="H129" i="39"/>
  <c r="H128" i="39"/>
  <c r="H127" i="39"/>
  <c r="H126" i="39"/>
  <c r="H125" i="39"/>
  <c r="H124" i="39"/>
  <c r="H123" i="39"/>
  <c r="H122" i="39"/>
  <c r="H121" i="39"/>
  <c r="H120" i="39"/>
  <c r="H119" i="39"/>
  <c r="H118" i="39"/>
  <c r="H117" i="39"/>
  <c r="H116" i="39"/>
  <c r="H115" i="39"/>
  <c r="H114" i="39"/>
  <c r="H113" i="39"/>
  <c r="H112" i="39"/>
  <c r="H111" i="39"/>
  <c r="H110" i="39"/>
  <c r="H109" i="39"/>
  <c r="H108" i="39"/>
  <c r="F107" i="39"/>
  <c r="E107" i="39"/>
  <c r="H106" i="39"/>
  <c r="H105" i="39"/>
  <c r="H104" i="39"/>
  <c r="H103" i="39"/>
  <c r="H102" i="39"/>
  <c r="H101" i="39"/>
  <c r="H100" i="39"/>
  <c r="H99" i="39"/>
  <c r="H98" i="39"/>
  <c r="H97" i="39"/>
  <c r="H96" i="39"/>
  <c r="H95" i="39"/>
  <c r="H94" i="39"/>
  <c r="H93" i="39"/>
  <c r="H92" i="39"/>
  <c r="H91" i="39"/>
  <c r="H90" i="39"/>
  <c r="H89" i="39"/>
  <c r="H88" i="39"/>
  <c r="H87" i="39"/>
  <c r="F86" i="39"/>
  <c r="E86" i="39"/>
  <c r="H85" i="39"/>
  <c r="H84" i="39"/>
  <c r="H83" i="39"/>
  <c r="H82" i="39"/>
  <c r="H81" i="39"/>
  <c r="H80" i="39"/>
  <c r="H79" i="39"/>
  <c r="H78" i="39"/>
  <c r="H77" i="39"/>
  <c r="H76" i="39"/>
  <c r="H75" i="39"/>
  <c r="H74" i="39"/>
  <c r="H73" i="39"/>
  <c r="H72" i="39"/>
  <c r="H71" i="39"/>
  <c r="H70" i="39"/>
  <c r="H69" i="39"/>
  <c r="H68" i="39"/>
  <c r="H86" i="39" s="1"/>
  <c r="H67" i="39"/>
  <c r="H66" i="39"/>
  <c r="H65" i="39"/>
  <c r="F64" i="39"/>
  <c r="E64" i="39"/>
  <c r="H63" i="39"/>
  <c r="H62" i="39"/>
  <c r="H61" i="39"/>
  <c r="H60" i="39"/>
  <c r="H59" i="39"/>
  <c r="H58" i="39"/>
  <c r="H57" i="39"/>
  <c r="H56" i="39"/>
  <c r="H55" i="39"/>
  <c r="H54" i="39"/>
  <c r="H64" i="39" s="1"/>
  <c r="J64" i="39" s="1"/>
  <c r="F53" i="39"/>
  <c r="E53" i="39"/>
  <c r="H52" i="39"/>
  <c r="H51" i="39"/>
  <c r="H53" i="39" s="1"/>
  <c r="H50" i="39"/>
  <c r="H49" i="39"/>
  <c r="H48" i="39"/>
  <c r="H47" i="39"/>
  <c r="H46" i="39"/>
  <c r="H45" i="39"/>
  <c r="H44" i="39"/>
  <c r="H43" i="39"/>
  <c r="H42" i="39"/>
  <c r="H41" i="39"/>
  <c r="H40" i="39"/>
  <c r="F39" i="39"/>
  <c r="E39" i="39"/>
  <c r="H38" i="39"/>
  <c r="H37" i="39"/>
  <c r="H36" i="39"/>
  <c r="H35" i="39"/>
  <c r="H34" i="39"/>
  <c r="H33" i="39"/>
  <c r="H32" i="39"/>
  <c r="H31" i="39"/>
  <c r="H30" i="39"/>
  <c r="H29" i="39"/>
  <c r="H28" i="39"/>
  <c r="H27" i="39"/>
  <c r="H26" i="39"/>
  <c r="H25" i="39"/>
  <c r="H24" i="39"/>
  <c r="F23" i="39"/>
  <c r="E23" i="39"/>
  <c r="H22" i="39"/>
  <c r="H21" i="39"/>
  <c r="H20" i="39"/>
  <c r="H19" i="39"/>
  <c r="H18" i="39"/>
  <c r="H17" i="39"/>
  <c r="H16" i="39"/>
  <c r="H15" i="39"/>
  <c r="H14" i="39"/>
  <c r="H13" i="39"/>
  <c r="H12" i="39"/>
  <c r="H11" i="39"/>
  <c r="H10" i="39"/>
  <c r="H9" i="39"/>
  <c r="H8" i="39"/>
  <c r="H7" i="39"/>
  <c r="H6" i="39"/>
  <c r="H5" i="39"/>
  <c r="F167" i="38"/>
  <c r="E167" i="38"/>
  <c r="H166" i="38"/>
  <c r="H165" i="38"/>
  <c r="H164" i="38"/>
  <c r="H163" i="38"/>
  <c r="H162" i="38"/>
  <c r="H161" i="38"/>
  <c r="H160" i="38"/>
  <c r="H159" i="38"/>
  <c r="H158" i="38"/>
  <c r="H157" i="38"/>
  <c r="H167" i="38" s="1"/>
  <c r="F156" i="38"/>
  <c r="E156" i="38"/>
  <c r="H155" i="38"/>
  <c r="H154" i="38"/>
  <c r="H153" i="38"/>
  <c r="H152" i="38"/>
  <c r="H151" i="38"/>
  <c r="H150" i="38"/>
  <c r="H149" i="38"/>
  <c r="H148" i="38"/>
  <c r="H147" i="38"/>
  <c r="H146" i="38"/>
  <c r="H145" i="38"/>
  <c r="H144" i="38"/>
  <c r="H143" i="38"/>
  <c r="H142" i="38"/>
  <c r="H141" i="38"/>
  <c r="H140" i="38"/>
  <c r="H139" i="38"/>
  <c r="H138" i="38"/>
  <c r="H137" i="38"/>
  <c r="H136" i="38"/>
  <c r="H135" i="38"/>
  <c r="H134" i="38"/>
  <c r="H133" i="38"/>
  <c r="H132" i="38"/>
  <c r="F131" i="38"/>
  <c r="E131" i="38"/>
  <c r="H130" i="38"/>
  <c r="H129" i="38"/>
  <c r="H128" i="38"/>
  <c r="H127" i="38"/>
  <c r="H126" i="38"/>
  <c r="H125" i="38"/>
  <c r="H124" i="38"/>
  <c r="H123" i="38"/>
  <c r="H122" i="38"/>
  <c r="H121" i="38"/>
  <c r="H120" i="38"/>
  <c r="H119" i="38"/>
  <c r="H118" i="38"/>
  <c r="H117" i="38"/>
  <c r="H116" i="38"/>
  <c r="H115" i="38"/>
  <c r="H114" i="38"/>
  <c r="H113" i="38"/>
  <c r="H112" i="38"/>
  <c r="H111" i="38"/>
  <c r="H110" i="38"/>
  <c r="H109" i="38"/>
  <c r="H108" i="38"/>
  <c r="F107" i="38"/>
  <c r="E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F86" i="38"/>
  <c r="E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F64" i="38"/>
  <c r="E64" i="38"/>
  <c r="H63" i="38"/>
  <c r="H62" i="38"/>
  <c r="H61" i="38"/>
  <c r="H60" i="38"/>
  <c r="H59" i="38"/>
  <c r="H58" i="38"/>
  <c r="H57" i="38"/>
  <c r="H56" i="38"/>
  <c r="H55" i="38"/>
  <c r="H54" i="38"/>
  <c r="H64" i="38" s="1"/>
  <c r="J64" i="38" s="1"/>
  <c r="F53" i="38"/>
  <c r="E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F39" i="38"/>
  <c r="E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F23" i="38"/>
  <c r="E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7" i="38"/>
  <c r="H6" i="38"/>
  <c r="H5" i="38"/>
  <c r="H23" i="38" s="1"/>
  <c r="F167" i="37"/>
  <c r="E167" i="37"/>
  <c r="H166" i="37"/>
  <c r="H165" i="37"/>
  <c r="H167" i="37" s="1"/>
  <c r="H164" i="37"/>
  <c r="H163" i="37"/>
  <c r="H162" i="37"/>
  <c r="H161" i="37"/>
  <c r="H160" i="37"/>
  <c r="H159" i="37"/>
  <c r="H158" i="37"/>
  <c r="H157" i="37"/>
  <c r="F156" i="37"/>
  <c r="E156" i="37"/>
  <c r="H155" i="37"/>
  <c r="H154" i="37"/>
  <c r="H153" i="37"/>
  <c r="H152" i="37"/>
  <c r="H151" i="37"/>
  <c r="H150" i="37"/>
  <c r="H149" i="37"/>
  <c r="H148" i="37"/>
  <c r="H147" i="37"/>
  <c r="H146" i="37"/>
  <c r="H145" i="37"/>
  <c r="H144" i="37"/>
  <c r="H143" i="37"/>
  <c r="H142" i="37"/>
  <c r="H141" i="37"/>
  <c r="H140" i="37"/>
  <c r="H139" i="37"/>
  <c r="H138" i="37"/>
  <c r="H137" i="37"/>
  <c r="H136" i="37"/>
  <c r="H135" i="37"/>
  <c r="H134" i="37"/>
  <c r="H133" i="37"/>
  <c r="H132" i="37"/>
  <c r="F131" i="37"/>
  <c r="E131" i="37"/>
  <c r="H130" i="37"/>
  <c r="H129" i="37"/>
  <c r="H128" i="37"/>
  <c r="H127" i="37"/>
  <c r="H126" i="37"/>
  <c r="H125" i="37"/>
  <c r="H124" i="37"/>
  <c r="H123" i="37"/>
  <c r="H122" i="37"/>
  <c r="H121" i="37"/>
  <c r="H120" i="37"/>
  <c r="H119" i="37"/>
  <c r="H118" i="37"/>
  <c r="H117" i="37"/>
  <c r="H116" i="37"/>
  <c r="H115" i="37"/>
  <c r="H114" i="37"/>
  <c r="H113" i="37"/>
  <c r="H112" i="37"/>
  <c r="H111" i="37"/>
  <c r="H110" i="37"/>
  <c r="H109" i="37"/>
  <c r="H108" i="37"/>
  <c r="F107" i="37"/>
  <c r="E107" i="37"/>
  <c r="H106" i="37"/>
  <c r="H105" i="37"/>
  <c r="H104" i="37"/>
  <c r="H103" i="37"/>
  <c r="H102" i="37"/>
  <c r="H101" i="37"/>
  <c r="H100" i="37"/>
  <c r="H99" i="37"/>
  <c r="H98" i="37"/>
  <c r="H97" i="37"/>
  <c r="H96" i="37"/>
  <c r="H95" i="37"/>
  <c r="H94" i="37"/>
  <c r="H93" i="37"/>
  <c r="H92" i="37"/>
  <c r="H91" i="37"/>
  <c r="H90" i="37"/>
  <c r="H89" i="37"/>
  <c r="H88" i="37"/>
  <c r="H87" i="37"/>
  <c r="F86" i="37"/>
  <c r="E86" i="37"/>
  <c r="H85" i="37"/>
  <c r="H84" i="37"/>
  <c r="H83" i="37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F64" i="37"/>
  <c r="E64" i="37"/>
  <c r="H63" i="37"/>
  <c r="H62" i="37"/>
  <c r="H61" i="37"/>
  <c r="H60" i="37"/>
  <c r="H59" i="37"/>
  <c r="H58" i="37"/>
  <c r="H57" i="37"/>
  <c r="H56" i="37"/>
  <c r="H55" i="37"/>
  <c r="H54" i="37"/>
  <c r="H64" i="37" s="1"/>
  <c r="J64" i="37" s="1"/>
  <c r="F53" i="37"/>
  <c r="E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F39" i="37"/>
  <c r="E39" i="37"/>
  <c r="E170" i="37" s="1"/>
  <c r="H38" i="37"/>
  <c r="H37" i="37"/>
  <c r="H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F23" i="37"/>
  <c r="E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H5" i="37"/>
  <c r="H23" i="37" s="1"/>
  <c r="F167" i="36"/>
  <c r="E167" i="36"/>
  <c r="H166" i="36"/>
  <c r="H165" i="36"/>
  <c r="H164" i="36"/>
  <c r="H163" i="36"/>
  <c r="H162" i="36"/>
  <c r="H161" i="36"/>
  <c r="H160" i="36"/>
  <c r="H159" i="36"/>
  <c r="H158" i="36"/>
  <c r="H157" i="36"/>
  <c r="H167" i="36" s="1"/>
  <c r="F156" i="36"/>
  <c r="E156" i="36"/>
  <c r="H155" i="36"/>
  <c r="H154" i="36"/>
  <c r="H153" i="36"/>
  <c r="H152" i="36"/>
  <c r="H151" i="36"/>
  <c r="H150" i="36"/>
  <c r="H149" i="36"/>
  <c r="H148" i="36"/>
  <c r="H147" i="36"/>
  <c r="H146" i="36"/>
  <c r="H145" i="36"/>
  <c r="H144" i="36"/>
  <c r="H143" i="36"/>
  <c r="H142" i="36"/>
  <c r="H141" i="36"/>
  <c r="H140" i="36"/>
  <c r="H139" i="36"/>
  <c r="H138" i="36"/>
  <c r="H137" i="36"/>
  <c r="H136" i="36"/>
  <c r="H135" i="36"/>
  <c r="H134" i="36"/>
  <c r="H133" i="36"/>
  <c r="H132" i="36"/>
  <c r="F131" i="36"/>
  <c r="E131" i="36"/>
  <c r="H130" i="36"/>
  <c r="H129" i="36"/>
  <c r="H128" i="36"/>
  <c r="H127" i="36"/>
  <c r="H126" i="36"/>
  <c r="H125" i="36"/>
  <c r="H124" i="36"/>
  <c r="H123" i="36"/>
  <c r="H122" i="36"/>
  <c r="H121" i="36"/>
  <c r="H120" i="36"/>
  <c r="H119" i="36"/>
  <c r="H118" i="36"/>
  <c r="H117" i="36"/>
  <c r="H116" i="36"/>
  <c r="H115" i="36"/>
  <c r="H114" i="36"/>
  <c r="H113" i="36"/>
  <c r="H112" i="36"/>
  <c r="H111" i="36"/>
  <c r="H110" i="36"/>
  <c r="H109" i="36"/>
  <c r="H108" i="36"/>
  <c r="F107" i="36"/>
  <c r="E107" i="36"/>
  <c r="H106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F86" i="36"/>
  <c r="E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86" i="36" s="1"/>
  <c r="F64" i="36"/>
  <c r="E64" i="36"/>
  <c r="H63" i="36"/>
  <c r="H62" i="36"/>
  <c r="H61" i="36"/>
  <c r="H60" i="36"/>
  <c r="H59" i="36"/>
  <c r="H58" i="36"/>
  <c r="H57" i="36"/>
  <c r="H56" i="36"/>
  <c r="H55" i="36"/>
  <c r="H54" i="36"/>
  <c r="H64" i="36" s="1"/>
  <c r="J64" i="36" s="1"/>
  <c r="F53" i="36"/>
  <c r="E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F39" i="36"/>
  <c r="E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6" i="36"/>
  <c r="H25" i="36"/>
  <c r="H24" i="36"/>
  <c r="F23" i="36"/>
  <c r="F170" i="36" s="1"/>
  <c r="E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H23" i="36" s="1"/>
  <c r="F167" i="35"/>
  <c r="E167" i="35"/>
  <c r="H166" i="35"/>
  <c r="H165" i="35"/>
  <c r="H164" i="35"/>
  <c r="H163" i="35"/>
  <c r="H162" i="35"/>
  <c r="H161" i="35"/>
  <c r="H160" i="35"/>
  <c r="H159" i="35"/>
  <c r="H158" i="35"/>
  <c r="H157" i="35"/>
  <c r="H167" i="35" s="1"/>
  <c r="F156" i="35"/>
  <c r="E156" i="35"/>
  <c r="H155" i="35"/>
  <c r="H154" i="35"/>
  <c r="H153" i="35"/>
  <c r="H152" i="35"/>
  <c r="H151" i="35"/>
  <c r="H150" i="35"/>
  <c r="H149" i="35"/>
  <c r="H148" i="35"/>
  <c r="H147" i="35"/>
  <c r="H146" i="35"/>
  <c r="H145" i="35"/>
  <c r="H144" i="35"/>
  <c r="H143" i="35"/>
  <c r="H142" i="35"/>
  <c r="H141" i="35"/>
  <c r="H140" i="35"/>
  <c r="H139" i="35"/>
  <c r="H138" i="35"/>
  <c r="H137" i="35"/>
  <c r="H136" i="35"/>
  <c r="H135" i="35"/>
  <c r="H134" i="35"/>
  <c r="H133" i="35"/>
  <c r="H132" i="35"/>
  <c r="F131" i="35"/>
  <c r="E131" i="35"/>
  <c r="H130" i="35"/>
  <c r="H129" i="35"/>
  <c r="H128" i="35"/>
  <c r="H127" i="35"/>
  <c r="H126" i="35"/>
  <c r="H125" i="35"/>
  <c r="H124" i="35"/>
  <c r="H123" i="35"/>
  <c r="H122" i="35"/>
  <c r="H121" i="35"/>
  <c r="H120" i="35"/>
  <c r="H119" i="35"/>
  <c r="H118" i="35"/>
  <c r="H117" i="35"/>
  <c r="H116" i="35"/>
  <c r="H115" i="35"/>
  <c r="H114" i="35"/>
  <c r="H113" i="35"/>
  <c r="H112" i="35"/>
  <c r="H111" i="35"/>
  <c r="H110" i="35"/>
  <c r="H109" i="35"/>
  <c r="H108" i="35"/>
  <c r="F107" i="35"/>
  <c r="E107" i="35"/>
  <c r="H106" i="35"/>
  <c r="H105" i="35"/>
  <c r="H104" i="35"/>
  <c r="H103" i="35"/>
  <c r="H102" i="35"/>
  <c r="H101" i="35"/>
  <c r="H100" i="35"/>
  <c r="H99" i="35"/>
  <c r="H98" i="35"/>
  <c r="H97" i="35"/>
  <c r="H96" i="35"/>
  <c r="H95" i="35"/>
  <c r="H94" i="35"/>
  <c r="H93" i="35"/>
  <c r="H92" i="35"/>
  <c r="H91" i="35"/>
  <c r="H90" i="35"/>
  <c r="H89" i="35"/>
  <c r="H88" i="35"/>
  <c r="H87" i="35"/>
  <c r="F86" i="35"/>
  <c r="E86" i="35"/>
  <c r="H85" i="35"/>
  <c r="H84" i="35"/>
  <c r="H83" i="35"/>
  <c r="H82" i="35"/>
  <c r="H81" i="35"/>
  <c r="H80" i="35"/>
  <c r="H79" i="35"/>
  <c r="H78" i="35"/>
  <c r="H77" i="35"/>
  <c r="H76" i="35"/>
  <c r="H75" i="35"/>
  <c r="H74" i="35"/>
  <c r="H73" i="35"/>
  <c r="H72" i="35"/>
  <c r="H71" i="35"/>
  <c r="H70" i="35"/>
  <c r="H69" i="35"/>
  <c r="H68" i="35"/>
  <c r="H67" i="35"/>
  <c r="H66" i="35"/>
  <c r="H65" i="35"/>
  <c r="F64" i="35"/>
  <c r="E64" i="35"/>
  <c r="H63" i="35"/>
  <c r="H62" i="35"/>
  <c r="H61" i="35"/>
  <c r="H60" i="35"/>
  <c r="H59" i="35"/>
  <c r="H58" i="35"/>
  <c r="H57" i="35"/>
  <c r="H56" i="35"/>
  <c r="H55" i="35"/>
  <c r="H54" i="35"/>
  <c r="H64" i="35" s="1"/>
  <c r="J64" i="35" s="1"/>
  <c r="F53" i="35"/>
  <c r="E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53" i="35" s="1"/>
  <c r="F39" i="35"/>
  <c r="F170" i="35" s="1"/>
  <c r="E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39" i="35" s="1"/>
  <c r="F23" i="35"/>
  <c r="E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H6" i="35"/>
  <c r="H5" i="35"/>
  <c r="H23" i="35" s="1"/>
  <c r="F167" i="34"/>
  <c r="E167" i="34"/>
  <c r="H166" i="34"/>
  <c r="H165" i="34"/>
  <c r="H164" i="34"/>
  <c r="H163" i="34"/>
  <c r="H162" i="34"/>
  <c r="H161" i="34"/>
  <c r="H160" i="34"/>
  <c r="H159" i="34"/>
  <c r="H158" i="34"/>
  <c r="H157" i="34"/>
  <c r="H167" i="34" s="1"/>
  <c r="F156" i="34"/>
  <c r="E156" i="34"/>
  <c r="H155" i="34"/>
  <c r="H154" i="34"/>
  <c r="H153" i="34"/>
  <c r="H152" i="34"/>
  <c r="H151" i="34"/>
  <c r="H150" i="34"/>
  <c r="H149" i="34"/>
  <c r="H148" i="34"/>
  <c r="H147" i="34"/>
  <c r="H146" i="34"/>
  <c r="H145" i="34"/>
  <c r="H144" i="34"/>
  <c r="H143" i="34"/>
  <c r="H142" i="34"/>
  <c r="H141" i="34"/>
  <c r="H140" i="34"/>
  <c r="H139" i="34"/>
  <c r="H138" i="34"/>
  <c r="H137" i="34"/>
  <c r="H136" i="34"/>
  <c r="H135" i="34"/>
  <c r="H134" i="34"/>
  <c r="H133" i="34"/>
  <c r="H132" i="34"/>
  <c r="F131" i="34"/>
  <c r="E131" i="34"/>
  <c r="H130" i="34"/>
  <c r="H129" i="34"/>
  <c r="H128" i="34"/>
  <c r="H127" i="34"/>
  <c r="H126" i="34"/>
  <c r="H125" i="34"/>
  <c r="H124" i="34"/>
  <c r="H123" i="34"/>
  <c r="H122" i="34"/>
  <c r="H121" i="34"/>
  <c r="H120" i="34"/>
  <c r="H119" i="34"/>
  <c r="H118" i="34"/>
  <c r="H117" i="34"/>
  <c r="H116" i="34"/>
  <c r="H115" i="34"/>
  <c r="H114" i="34"/>
  <c r="H113" i="34"/>
  <c r="H112" i="34"/>
  <c r="H111" i="34"/>
  <c r="H110" i="34"/>
  <c r="H109" i="34"/>
  <c r="H108" i="34"/>
  <c r="F107" i="34"/>
  <c r="E107" i="34"/>
  <c r="H106" i="34"/>
  <c r="H105" i="34"/>
  <c r="H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7" i="34"/>
  <c r="F86" i="34"/>
  <c r="E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86" i="34" s="1"/>
  <c r="F64" i="34"/>
  <c r="E64" i="34"/>
  <c r="H63" i="34"/>
  <c r="H62" i="34"/>
  <c r="H61" i="34"/>
  <c r="H60" i="34"/>
  <c r="H59" i="34"/>
  <c r="H58" i="34"/>
  <c r="H57" i="34"/>
  <c r="H56" i="34"/>
  <c r="H55" i="34"/>
  <c r="H54" i="34"/>
  <c r="F53" i="34"/>
  <c r="E53" i="34"/>
  <c r="H52" i="34"/>
  <c r="H51" i="34"/>
  <c r="H50" i="34"/>
  <c r="H49" i="34"/>
  <c r="H48" i="34"/>
  <c r="H47" i="34"/>
  <c r="H46" i="34"/>
  <c r="H45" i="34"/>
  <c r="H44" i="34"/>
  <c r="H43" i="34"/>
  <c r="H42" i="34"/>
  <c r="H41" i="34"/>
  <c r="H40" i="34"/>
  <c r="F39" i="34"/>
  <c r="E39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39" i="34" s="1"/>
  <c r="F23" i="34"/>
  <c r="E23" i="34"/>
  <c r="H22" i="34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23" i="34" s="1"/>
  <c r="F167" i="33"/>
  <c r="E167" i="33"/>
  <c r="H166" i="33"/>
  <c r="H165" i="33"/>
  <c r="H164" i="33"/>
  <c r="H163" i="33"/>
  <c r="H162" i="33"/>
  <c r="H161" i="33"/>
  <c r="H160" i="33"/>
  <c r="H159" i="33"/>
  <c r="H158" i="33"/>
  <c r="H157" i="33"/>
  <c r="H167" i="33" s="1"/>
  <c r="F156" i="33"/>
  <c r="E156" i="33"/>
  <c r="H155" i="33"/>
  <c r="H154" i="33"/>
  <c r="H153" i="33"/>
  <c r="H152" i="33"/>
  <c r="H151" i="33"/>
  <c r="H150" i="33"/>
  <c r="H149" i="33"/>
  <c r="H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F131" i="33"/>
  <c r="E131" i="33"/>
  <c r="H130" i="33"/>
  <c r="H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31" i="33" s="1"/>
  <c r="J131" i="33" s="1"/>
  <c r="F107" i="33"/>
  <c r="E107" i="33"/>
  <c r="H106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F86" i="33"/>
  <c r="E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F64" i="33"/>
  <c r="E64" i="33"/>
  <c r="H63" i="33"/>
  <c r="H62" i="33"/>
  <c r="H61" i="33"/>
  <c r="H60" i="33"/>
  <c r="H59" i="33"/>
  <c r="H58" i="33"/>
  <c r="H57" i="33"/>
  <c r="H56" i="33"/>
  <c r="H55" i="33"/>
  <c r="H54" i="33"/>
  <c r="H64" i="33" s="1"/>
  <c r="J64" i="33" s="1"/>
  <c r="F53" i="33"/>
  <c r="E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F39" i="33"/>
  <c r="E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F23" i="33"/>
  <c r="F170" i="33" s="1"/>
  <c r="E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F167" i="32"/>
  <c r="E167" i="32"/>
  <c r="H166" i="32"/>
  <c r="H165" i="32"/>
  <c r="H164" i="32"/>
  <c r="H163" i="32"/>
  <c r="H162" i="32"/>
  <c r="H161" i="32"/>
  <c r="H160" i="32"/>
  <c r="H159" i="32"/>
  <c r="H158" i="32"/>
  <c r="H157" i="32"/>
  <c r="F156" i="32"/>
  <c r="E15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1" i="32"/>
  <c r="H140" i="32"/>
  <c r="H139" i="32"/>
  <c r="H138" i="32"/>
  <c r="H137" i="32"/>
  <c r="H136" i="32"/>
  <c r="H135" i="32"/>
  <c r="H134" i="32"/>
  <c r="H133" i="32"/>
  <c r="H132" i="32"/>
  <c r="F131" i="32"/>
  <c r="E131" i="32"/>
  <c r="H130" i="32"/>
  <c r="H129" i="32"/>
  <c r="H128" i="32"/>
  <c r="H127" i="32"/>
  <c r="H126" i="32"/>
  <c r="H125" i="32"/>
  <c r="H124" i="32"/>
  <c r="H123" i="32"/>
  <c r="H122" i="32"/>
  <c r="H121" i="32"/>
  <c r="H120" i="32"/>
  <c r="H119" i="32"/>
  <c r="H118" i="32"/>
  <c r="H117" i="32"/>
  <c r="H116" i="32"/>
  <c r="H115" i="32"/>
  <c r="H114" i="32"/>
  <c r="H113" i="32"/>
  <c r="H112" i="32"/>
  <c r="H111" i="32"/>
  <c r="H110" i="32"/>
  <c r="H109" i="32"/>
  <c r="H108" i="32"/>
  <c r="F107" i="32"/>
  <c r="E107" i="32"/>
  <c r="H106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107" i="32" s="1"/>
  <c r="F86" i="32"/>
  <c r="E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F64" i="32"/>
  <c r="E64" i="32"/>
  <c r="H63" i="32"/>
  <c r="H62" i="32"/>
  <c r="H61" i="32"/>
  <c r="H60" i="32"/>
  <c r="H59" i="32"/>
  <c r="H58" i="32"/>
  <c r="H57" i="32"/>
  <c r="H56" i="32"/>
  <c r="H55" i="32"/>
  <c r="H54" i="32"/>
  <c r="F53" i="32"/>
  <c r="E53" i="32"/>
  <c r="H52" i="32"/>
  <c r="H51" i="32"/>
  <c r="H50" i="32"/>
  <c r="H49" i="32"/>
  <c r="H48" i="32"/>
  <c r="H47" i="32"/>
  <c r="H46" i="32"/>
  <c r="H45" i="32"/>
  <c r="H44" i="32"/>
  <c r="H43" i="32"/>
  <c r="H42" i="32"/>
  <c r="H41" i="32"/>
  <c r="H40" i="32"/>
  <c r="F39" i="32"/>
  <c r="E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F23" i="32"/>
  <c r="E23" i="32"/>
  <c r="E170" i="32" s="1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6" i="32"/>
  <c r="H5" i="32"/>
  <c r="F167" i="31"/>
  <c r="E167" i="31"/>
  <c r="H166" i="31"/>
  <c r="H165" i="31"/>
  <c r="H164" i="31"/>
  <c r="H163" i="31"/>
  <c r="H162" i="31"/>
  <c r="H161" i="31"/>
  <c r="H160" i="31"/>
  <c r="H159" i="31"/>
  <c r="H158" i="31"/>
  <c r="H157" i="31"/>
  <c r="F156" i="31"/>
  <c r="E156" i="31"/>
  <c r="H155" i="31"/>
  <c r="H154" i="31"/>
  <c r="H153" i="31"/>
  <c r="H152" i="31"/>
  <c r="H151" i="31"/>
  <c r="H150" i="31"/>
  <c r="H149" i="31"/>
  <c r="H148" i="31"/>
  <c r="H147" i="31"/>
  <c r="H146" i="31"/>
  <c r="H145" i="31"/>
  <c r="H144" i="31"/>
  <c r="H143" i="31"/>
  <c r="H142" i="31"/>
  <c r="H141" i="31"/>
  <c r="H140" i="31"/>
  <c r="H139" i="31"/>
  <c r="H138" i="31"/>
  <c r="H137" i="31"/>
  <c r="H136" i="31"/>
  <c r="H135" i="31"/>
  <c r="H134" i="31"/>
  <c r="H133" i="31"/>
  <c r="H132" i="31"/>
  <c r="F131" i="31"/>
  <c r="E131" i="31"/>
  <c r="H130" i="31"/>
  <c r="H129" i="31"/>
  <c r="H128" i="31"/>
  <c r="H127" i="31"/>
  <c r="H126" i="31"/>
  <c r="H125" i="31"/>
  <c r="H124" i="31"/>
  <c r="H123" i="31"/>
  <c r="H122" i="31"/>
  <c r="H121" i="31"/>
  <c r="H120" i="31"/>
  <c r="H119" i="31"/>
  <c r="H118" i="31"/>
  <c r="H117" i="31"/>
  <c r="H116" i="31"/>
  <c r="H115" i="31"/>
  <c r="H114" i="31"/>
  <c r="H113" i="31"/>
  <c r="H112" i="31"/>
  <c r="H111" i="31"/>
  <c r="H110" i="31"/>
  <c r="H109" i="31"/>
  <c r="H108" i="31"/>
  <c r="F107" i="31"/>
  <c r="E107" i="31"/>
  <c r="H106" i="31"/>
  <c r="H105" i="31"/>
  <c r="H104" i="31"/>
  <c r="H103" i="31"/>
  <c r="H102" i="31"/>
  <c r="H101" i="31"/>
  <c r="H100" i="31"/>
  <c r="H99" i="31"/>
  <c r="H98" i="31"/>
  <c r="H97" i="31"/>
  <c r="H96" i="31"/>
  <c r="H95" i="31"/>
  <c r="H94" i="31"/>
  <c r="H93" i="31"/>
  <c r="H92" i="31"/>
  <c r="H91" i="31"/>
  <c r="H90" i="31"/>
  <c r="H89" i="31"/>
  <c r="H88" i="31"/>
  <c r="H87" i="31"/>
  <c r="F86" i="31"/>
  <c r="E86" i="31"/>
  <c r="H85" i="31"/>
  <c r="H84" i="31"/>
  <c r="H83" i="31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F64" i="31"/>
  <c r="E64" i="31"/>
  <c r="H63" i="31"/>
  <c r="H62" i="31"/>
  <c r="H61" i="31"/>
  <c r="H60" i="31"/>
  <c r="H59" i="31"/>
  <c r="H58" i="31"/>
  <c r="H57" i="31"/>
  <c r="H56" i="31"/>
  <c r="H55" i="31"/>
  <c r="H54" i="31"/>
  <c r="F53" i="31"/>
  <c r="E53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F39" i="31"/>
  <c r="E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F23" i="31"/>
  <c r="E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8" i="31"/>
  <c r="H7" i="31"/>
  <c r="H6" i="31"/>
  <c r="H5" i="31"/>
  <c r="F167" i="30"/>
  <c r="E167" i="30"/>
  <c r="H166" i="30"/>
  <c r="H165" i="30"/>
  <c r="H164" i="30"/>
  <c r="H163" i="30"/>
  <c r="H162" i="30"/>
  <c r="H161" i="30"/>
  <c r="H160" i="30"/>
  <c r="H159" i="30"/>
  <c r="H158" i="30"/>
  <c r="H157" i="30"/>
  <c r="F156" i="30"/>
  <c r="E156" i="30"/>
  <c r="H155" i="30"/>
  <c r="H154" i="30"/>
  <c r="H153" i="30"/>
  <c r="H152" i="30"/>
  <c r="H151" i="30"/>
  <c r="H150" i="30"/>
  <c r="H149" i="30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F131" i="30"/>
  <c r="E131" i="30"/>
  <c r="H130" i="30"/>
  <c r="H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H116" i="30"/>
  <c r="H115" i="30"/>
  <c r="H114" i="30"/>
  <c r="H113" i="30"/>
  <c r="H112" i="30"/>
  <c r="H111" i="30"/>
  <c r="H110" i="30"/>
  <c r="H109" i="30"/>
  <c r="H108" i="30"/>
  <c r="H131" i="30" s="1"/>
  <c r="J131" i="30" s="1"/>
  <c r="F107" i="30"/>
  <c r="E107" i="30"/>
  <c r="H106" i="30"/>
  <c r="H105" i="30"/>
  <c r="H104" i="30"/>
  <c r="H103" i="30"/>
  <c r="H102" i="30"/>
  <c r="H101" i="30"/>
  <c r="H100" i="30"/>
  <c r="H99" i="30"/>
  <c r="H98" i="30"/>
  <c r="H97" i="30"/>
  <c r="H96" i="30"/>
  <c r="H95" i="30"/>
  <c r="H94" i="30"/>
  <c r="H93" i="30"/>
  <c r="H92" i="30"/>
  <c r="H91" i="30"/>
  <c r="H90" i="30"/>
  <c r="H89" i="30"/>
  <c r="H88" i="30"/>
  <c r="H87" i="30"/>
  <c r="F86" i="30"/>
  <c r="E86" i="30"/>
  <c r="H85" i="30"/>
  <c r="H84" i="30"/>
  <c r="H83" i="30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H68" i="30"/>
  <c r="H67" i="30"/>
  <c r="H66" i="30"/>
  <c r="H65" i="30"/>
  <c r="F64" i="30"/>
  <c r="E64" i="30"/>
  <c r="H63" i="30"/>
  <c r="H62" i="30"/>
  <c r="H61" i="30"/>
  <c r="H60" i="30"/>
  <c r="H59" i="30"/>
  <c r="H58" i="30"/>
  <c r="H57" i="30"/>
  <c r="H56" i="30"/>
  <c r="H55" i="30"/>
  <c r="H54" i="30"/>
  <c r="F53" i="30"/>
  <c r="E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F39" i="30"/>
  <c r="E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F23" i="30"/>
  <c r="E23" i="30"/>
  <c r="E170" i="30" s="1"/>
  <c r="H22" i="30"/>
  <c r="H21" i="30"/>
  <c r="H20" i="30"/>
  <c r="H19" i="30"/>
  <c r="H18" i="30"/>
  <c r="H17" i="30"/>
  <c r="H16" i="30"/>
  <c r="H15" i="30"/>
  <c r="H14" i="30"/>
  <c r="H13" i="30"/>
  <c r="H12" i="30"/>
  <c r="H11" i="30"/>
  <c r="H10" i="30"/>
  <c r="H9" i="30"/>
  <c r="H8" i="30"/>
  <c r="H7" i="30"/>
  <c r="H6" i="30"/>
  <c r="H5" i="30"/>
  <c r="F167" i="29"/>
  <c r="E167" i="29"/>
  <c r="H166" i="29"/>
  <c r="H165" i="29"/>
  <c r="H164" i="29"/>
  <c r="H163" i="29"/>
  <c r="H162" i="29"/>
  <c r="H161" i="29"/>
  <c r="H160" i="29"/>
  <c r="H159" i="29"/>
  <c r="H158" i="29"/>
  <c r="H157" i="29"/>
  <c r="H167" i="29" s="1"/>
  <c r="F156" i="29"/>
  <c r="E156" i="29"/>
  <c r="H155" i="29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56" i="29" s="1"/>
  <c r="J156" i="29" s="1"/>
  <c r="F131" i="29"/>
  <c r="E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F107" i="29"/>
  <c r="E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107" i="29" s="1"/>
  <c r="H88" i="29"/>
  <c r="H87" i="29"/>
  <c r="F86" i="29"/>
  <c r="E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86" i="29" s="1"/>
  <c r="F64" i="29"/>
  <c r="E64" i="29"/>
  <c r="H63" i="29"/>
  <c r="H62" i="29"/>
  <c r="H61" i="29"/>
  <c r="H60" i="29"/>
  <c r="H59" i="29"/>
  <c r="H58" i="29"/>
  <c r="H57" i="29"/>
  <c r="H56" i="29"/>
  <c r="H55" i="29"/>
  <c r="H54" i="29"/>
  <c r="H64" i="29" s="1"/>
  <c r="J64" i="29" s="1"/>
  <c r="F53" i="29"/>
  <c r="E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F39" i="29"/>
  <c r="E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39" i="29" s="1"/>
  <c r="F23" i="29"/>
  <c r="F170" i="29" s="1"/>
  <c r="E23" i="29"/>
  <c r="E170" i="29" s="1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23" i="29" s="1"/>
  <c r="F167" i="28"/>
  <c r="E167" i="28"/>
  <c r="H166" i="28"/>
  <c r="H165" i="28"/>
  <c r="H164" i="28"/>
  <c r="H163" i="28"/>
  <c r="H162" i="28"/>
  <c r="H161" i="28"/>
  <c r="H160" i="28"/>
  <c r="H167" i="28" s="1"/>
  <c r="H159" i="28"/>
  <c r="H158" i="28"/>
  <c r="H157" i="28"/>
  <c r="F156" i="28"/>
  <c r="E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F131" i="28"/>
  <c r="E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F107" i="28"/>
  <c r="E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F86" i="28"/>
  <c r="E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F64" i="28"/>
  <c r="E64" i="28"/>
  <c r="H63" i="28"/>
  <c r="H62" i="28"/>
  <c r="H61" i="28"/>
  <c r="H60" i="28"/>
  <c r="H59" i="28"/>
  <c r="H58" i="28"/>
  <c r="H57" i="28"/>
  <c r="H56" i="28"/>
  <c r="H55" i="28"/>
  <c r="H54" i="28"/>
  <c r="F53" i="28"/>
  <c r="E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F39" i="28"/>
  <c r="E39" i="28"/>
  <c r="E170" i="28" s="1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39" i="28" s="1"/>
  <c r="F23" i="28"/>
  <c r="E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F167" i="27"/>
  <c r="E167" i="27"/>
  <c r="H166" i="27"/>
  <c r="H165" i="27"/>
  <c r="H164" i="27"/>
  <c r="H163" i="27"/>
  <c r="H162" i="27"/>
  <c r="H161" i="27"/>
  <c r="H160" i="27"/>
  <c r="H159" i="27"/>
  <c r="H158" i="27"/>
  <c r="H157" i="27"/>
  <c r="F156" i="27"/>
  <c r="E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F131" i="27"/>
  <c r="E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F107" i="27"/>
  <c r="E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F86" i="27"/>
  <c r="E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F64" i="27"/>
  <c r="E64" i="27"/>
  <c r="H63" i="27"/>
  <c r="H62" i="27"/>
  <c r="H61" i="27"/>
  <c r="H60" i="27"/>
  <c r="H59" i="27"/>
  <c r="H58" i="27"/>
  <c r="H57" i="27"/>
  <c r="H56" i="27"/>
  <c r="H55" i="27"/>
  <c r="H54" i="27"/>
  <c r="F53" i="27"/>
  <c r="E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F39" i="27"/>
  <c r="E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39" i="27" s="1"/>
  <c r="F23" i="27"/>
  <c r="E23" i="27"/>
  <c r="H22" i="27"/>
  <c r="H21" i="27"/>
  <c r="H20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H5" i="27"/>
  <c r="F167" i="26"/>
  <c r="E167" i="26"/>
  <c r="H166" i="26"/>
  <c r="H165" i="26"/>
  <c r="H164" i="26"/>
  <c r="H163" i="26"/>
  <c r="H162" i="26"/>
  <c r="H161" i="26"/>
  <c r="H160" i="26"/>
  <c r="H159" i="26"/>
  <c r="H158" i="26"/>
  <c r="H157" i="26"/>
  <c r="F156" i="26"/>
  <c r="E156" i="26"/>
  <c r="H155" i="26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56" i="26" s="1"/>
  <c r="J156" i="26" s="1"/>
  <c r="F131" i="26"/>
  <c r="E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F107" i="26"/>
  <c r="E107" i="26"/>
  <c r="H106" i="26"/>
  <c r="H105" i="26"/>
  <c r="H104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F86" i="26"/>
  <c r="E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F64" i="26"/>
  <c r="E64" i="26"/>
  <c r="H63" i="26"/>
  <c r="H62" i="26"/>
  <c r="H61" i="26"/>
  <c r="H60" i="26"/>
  <c r="H59" i="26"/>
  <c r="H58" i="26"/>
  <c r="H57" i="26"/>
  <c r="H56" i="26"/>
  <c r="H55" i="26"/>
  <c r="H54" i="26"/>
  <c r="F53" i="26"/>
  <c r="E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F39" i="26"/>
  <c r="E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F23" i="26"/>
  <c r="E23" i="26"/>
  <c r="E170" i="26" s="1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H7" i="26"/>
  <c r="H6" i="26"/>
  <c r="H5" i="26"/>
  <c r="F167" i="25"/>
  <c r="E167" i="25"/>
  <c r="H166" i="25"/>
  <c r="H165" i="25"/>
  <c r="H164" i="25"/>
  <c r="H163" i="25"/>
  <c r="H162" i="25"/>
  <c r="H161" i="25"/>
  <c r="H160" i="25"/>
  <c r="H159" i="25"/>
  <c r="H158" i="25"/>
  <c r="H157" i="25"/>
  <c r="F156" i="25"/>
  <c r="E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F131" i="25"/>
  <c r="E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F107" i="25"/>
  <c r="E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F86" i="25"/>
  <c r="E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F64" i="25"/>
  <c r="E64" i="25"/>
  <c r="H63" i="25"/>
  <c r="H62" i="25"/>
  <c r="H61" i="25"/>
  <c r="H60" i="25"/>
  <c r="H59" i="25"/>
  <c r="H58" i="25"/>
  <c r="H57" i="25"/>
  <c r="H56" i="25"/>
  <c r="H55" i="25"/>
  <c r="H54" i="25"/>
  <c r="F53" i="25"/>
  <c r="E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F39" i="25"/>
  <c r="E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F23" i="25"/>
  <c r="E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H6" i="25"/>
  <c r="H5" i="25"/>
  <c r="F167" i="24"/>
  <c r="E167" i="24"/>
  <c r="H166" i="24"/>
  <c r="H165" i="24"/>
  <c r="H164" i="24"/>
  <c r="H163" i="24"/>
  <c r="H162" i="24"/>
  <c r="H161" i="24"/>
  <c r="H160" i="24"/>
  <c r="H159" i="24"/>
  <c r="H158" i="24"/>
  <c r="H157" i="24"/>
  <c r="F156" i="24"/>
  <c r="E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56" i="24" s="1"/>
  <c r="J156" i="24" s="1"/>
  <c r="F131" i="24"/>
  <c r="E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F107" i="24"/>
  <c r="E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F86" i="24"/>
  <c r="E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F64" i="24"/>
  <c r="E64" i="24"/>
  <c r="H63" i="24"/>
  <c r="H62" i="24"/>
  <c r="H61" i="24"/>
  <c r="H60" i="24"/>
  <c r="H59" i="24"/>
  <c r="H58" i="24"/>
  <c r="H57" i="24"/>
  <c r="H56" i="24"/>
  <c r="H55" i="24"/>
  <c r="H54" i="24"/>
  <c r="F53" i="24"/>
  <c r="E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F39" i="24"/>
  <c r="E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F23" i="24"/>
  <c r="E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H7" i="24"/>
  <c r="H6" i="24"/>
  <c r="H5" i="24"/>
  <c r="F167" i="23"/>
  <c r="E167" i="23"/>
  <c r="H166" i="23"/>
  <c r="H165" i="23"/>
  <c r="H164" i="23"/>
  <c r="H163" i="23"/>
  <c r="H162" i="23"/>
  <c r="H161" i="23"/>
  <c r="H160" i="23"/>
  <c r="H159" i="23"/>
  <c r="H158" i="23"/>
  <c r="H157" i="23"/>
  <c r="F156" i="23"/>
  <c r="E156" i="23"/>
  <c r="H155" i="23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56" i="23" s="1"/>
  <c r="J156" i="23" s="1"/>
  <c r="F131" i="23"/>
  <c r="E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F107" i="23"/>
  <c r="E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F86" i="23"/>
  <c r="E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86" i="23" s="1"/>
  <c r="H66" i="23"/>
  <c r="H65" i="23"/>
  <c r="F64" i="23"/>
  <c r="E64" i="23"/>
  <c r="H63" i="23"/>
  <c r="H62" i="23"/>
  <c r="H61" i="23"/>
  <c r="H60" i="23"/>
  <c r="H59" i="23"/>
  <c r="H58" i="23"/>
  <c r="H57" i="23"/>
  <c r="H56" i="23"/>
  <c r="H55" i="23"/>
  <c r="H54" i="23"/>
  <c r="F53" i="23"/>
  <c r="E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F39" i="23"/>
  <c r="E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F23" i="23"/>
  <c r="F170" i="23" s="1"/>
  <c r="E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F167" i="22"/>
  <c r="E167" i="22"/>
  <c r="H166" i="22"/>
  <c r="H165" i="22"/>
  <c r="H164" i="22"/>
  <c r="H163" i="22"/>
  <c r="H162" i="22"/>
  <c r="H161" i="22"/>
  <c r="H160" i="22"/>
  <c r="H159" i="22"/>
  <c r="H158" i="22"/>
  <c r="H157" i="22"/>
  <c r="H167" i="22" s="1"/>
  <c r="F156" i="22"/>
  <c r="E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F131" i="22"/>
  <c r="E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31" i="22" s="1"/>
  <c r="J131" i="22" s="1"/>
  <c r="F107" i="22"/>
  <c r="E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107" i="22" s="1"/>
  <c r="F86" i="22"/>
  <c r="E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F64" i="22"/>
  <c r="E64" i="22"/>
  <c r="H63" i="22"/>
  <c r="H62" i="22"/>
  <c r="H61" i="22"/>
  <c r="H60" i="22"/>
  <c r="H59" i="22"/>
  <c r="H58" i="22"/>
  <c r="H57" i="22"/>
  <c r="H56" i="22"/>
  <c r="H55" i="22"/>
  <c r="H54" i="22"/>
  <c r="F53" i="22"/>
  <c r="E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F39" i="22"/>
  <c r="F170" i="22" s="1"/>
  <c r="E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39" i="22" s="1"/>
  <c r="H24" i="22"/>
  <c r="F23" i="22"/>
  <c r="E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F167" i="21"/>
  <c r="E167" i="21"/>
  <c r="H166" i="21"/>
  <c r="H165" i="21"/>
  <c r="H164" i="21"/>
  <c r="H163" i="21"/>
  <c r="H162" i="21"/>
  <c r="H161" i="21"/>
  <c r="H160" i="21"/>
  <c r="H159" i="21"/>
  <c r="H158" i="21"/>
  <c r="H157" i="21"/>
  <c r="H167" i="21" s="1"/>
  <c r="F156" i="21"/>
  <c r="E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F131" i="21"/>
  <c r="E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F107" i="21"/>
  <c r="E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F86" i="21"/>
  <c r="E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F64" i="21"/>
  <c r="E64" i="21"/>
  <c r="H63" i="21"/>
  <c r="H62" i="21"/>
  <c r="H61" i="21"/>
  <c r="H60" i="21"/>
  <c r="H59" i="21"/>
  <c r="H58" i="21"/>
  <c r="H57" i="21"/>
  <c r="H56" i="21"/>
  <c r="H55" i="21"/>
  <c r="H54" i="21"/>
  <c r="H64" i="21" s="1"/>
  <c r="J64" i="21" s="1"/>
  <c r="F53" i="21"/>
  <c r="E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F39" i="21"/>
  <c r="E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F23" i="21"/>
  <c r="F170" i="21" s="1"/>
  <c r="E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F167" i="20"/>
  <c r="E167" i="20"/>
  <c r="H166" i="20"/>
  <c r="H165" i="20"/>
  <c r="H164" i="20"/>
  <c r="H163" i="20"/>
  <c r="H162" i="20"/>
  <c r="H161" i="20"/>
  <c r="H160" i="20"/>
  <c r="H159" i="20"/>
  <c r="H158" i="20"/>
  <c r="H157" i="20"/>
  <c r="F156" i="20"/>
  <c r="E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F131" i="20"/>
  <c r="E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F107" i="20"/>
  <c r="E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F86" i="20"/>
  <c r="E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F64" i="20"/>
  <c r="E64" i="20"/>
  <c r="H63" i="20"/>
  <c r="H62" i="20"/>
  <c r="H61" i="20"/>
  <c r="H60" i="20"/>
  <c r="H59" i="20"/>
  <c r="H58" i="20"/>
  <c r="H57" i="20"/>
  <c r="H56" i="20"/>
  <c r="H55" i="20"/>
  <c r="H54" i="20"/>
  <c r="F53" i="20"/>
  <c r="E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F39" i="20"/>
  <c r="E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39" i="20" s="1"/>
  <c r="H24" i="20"/>
  <c r="F23" i="20"/>
  <c r="F170" i="20" s="1"/>
  <c r="E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F167" i="19"/>
  <c r="E167" i="19"/>
  <c r="H166" i="19"/>
  <c r="H165" i="19"/>
  <c r="H164" i="19"/>
  <c r="H163" i="19"/>
  <c r="H162" i="19"/>
  <c r="H161" i="19"/>
  <c r="H160" i="19"/>
  <c r="H159" i="19"/>
  <c r="H158" i="19"/>
  <c r="H157" i="19"/>
  <c r="H167" i="19" s="1"/>
  <c r="F156" i="19"/>
  <c r="E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F131" i="19"/>
  <c r="E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F107" i="19"/>
  <c r="E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F86" i="19"/>
  <c r="E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F64" i="19"/>
  <c r="E64" i="19"/>
  <c r="H63" i="19"/>
  <c r="H62" i="19"/>
  <c r="H61" i="19"/>
  <c r="H60" i="19"/>
  <c r="H59" i="19"/>
  <c r="H58" i="19"/>
  <c r="H57" i="19"/>
  <c r="H56" i="19"/>
  <c r="H55" i="19"/>
  <c r="H54" i="19"/>
  <c r="F53" i="19"/>
  <c r="E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F39" i="19"/>
  <c r="E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F23" i="19"/>
  <c r="E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F167" i="18"/>
  <c r="E167" i="18"/>
  <c r="H166" i="18"/>
  <c r="H165" i="18"/>
  <c r="H164" i="18"/>
  <c r="H163" i="18"/>
  <c r="H162" i="18"/>
  <c r="H161" i="18"/>
  <c r="H160" i="18"/>
  <c r="H159" i="18"/>
  <c r="H158" i="18"/>
  <c r="H157" i="18"/>
  <c r="H167" i="18" s="1"/>
  <c r="F156" i="18"/>
  <c r="E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F131" i="18"/>
  <c r="E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F107" i="18"/>
  <c r="E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F86" i="18"/>
  <c r="E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F64" i="18"/>
  <c r="E64" i="18"/>
  <c r="H63" i="18"/>
  <c r="H62" i="18"/>
  <c r="H61" i="18"/>
  <c r="H60" i="18"/>
  <c r="H59" i="18"/>
  <c r="H58" i="18"/>
  <c r="H57" i="18"/>
  <c r="H56" i="18"/>
  <c r="H55" i="18"/>
  <c r="H54" i="18"/>
  <c r="F53" i="18"/>
  <c r="E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F39" i="18"/>
  <c r="E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F23" i="18"/>
  <c r="E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F167" i="17"/>
  <c r="E167" i="17"/>
  <c r="H166" i="17"/>
  <c r="H165" i="17"/>
  <c r="H164" i="17"/>
  <c r="H163" i="17"/>
  <c r="H162" i="17"/>
  <c r="H161" i="17"/>
  <c r="H160" i="17"/>
  <c r="H159" i="17"/>
  <c r="H158" i="17"/>
  <c r="H157" i="17"/>
  <c r="F156" i="17"/>
  <c r="E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F131" i="17"/>
  <c r="E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F107" i="17"/>
  <c r="E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107" i="17" s="1"/>
  <c r="F86" i="17"/>
  <c r="E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F64" i="17"/>
  <c r="E64" i="17"/>
  <c r="H63" i="17"/>
  <c r="H62" i="17"/>
  <c r="H61" i="17"/>
  <c r="H60" i="17"/>
  <c r="H59" i="17"/>
  <c r="H58" i="17"/>
  <c r="H57" i="17"/>
  <c r="H56" i="17"/>
  <c r="H55" i="17"/>
  <c r="H54" i="17"/>
  <c r="F53" i="17"/>
  <c r="E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53" i="17" s="1"/>
  <c r="H40" i="17"/>
  <c r="F39" i="17"/>
  <c r="E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F23" i="17"/>
  <c r="F170" i="17" s="1"/>
  <c r="E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F167" i="16"/>
  <c r="E167" i="16"/>
  <c r="H166" i="16"/>
  <c r="H165" i="16"/>
  <c r="H164" i="16"/>
  <c r="H163" i="16"/>
  <c r="H162" i="16"/>
  <c r="H161" i="16"/>
  <c r="H160" i="16"/>
  <c r="H159" i="16"/>
  <c r="H158" i="16"/>
  <c r="H157" i="16"/>
  <c r="F156" i="16"/>
  <c r="E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F131" i="16"/>
  <c r="E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F107" i="16"/>
  <c r="E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F86" i="16"/>
  <c r="E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F64" i="16"/>
  <c r="E64" i="16"/>
  <c r="H63" i="16"/>
  <c r="H62" i="16"/>
  <c r="H61" i="16"/>
  <c r="H60" i="16"/>
  <c r="H59" i="16"/>
  <c r="H58" i="16"/>
  <c r="H57" i="16"/>
  <c r="H56" i="16"/>
  <c r="H55" i="16"/>
  <c r="H54" i="16"/>
  <c r="F53" i="16"/>
  <c r="E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F39" i="16"/>
  <c r="E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F23" i="16"/>
  <c r="E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H5" i="16"/>
  <c r="F167" i="15"/>
  <c r="E167" i="15"/>
  <c r="H166" i="15"/>
  <c r="H165" i="15"/>
  <c r="H164" i="15"/>
  <c r="H163" i="15"/>
  <c r="H162" i="15"/>
  <c r="H161" i="15"/>
  <c r="H160" i="15"/>
  <c r="H159" i="15"/>
  <c r="H158" i="15"/>
  <c r="H157" i="15"/>
  <c r="H167" i="15" s="1"/>
  <c r="F156" i="15"/>
  <c r="E156" i="15"/>
  <c r="H155" i="15"/>
  <c r="H154" i="15"/>
  <c r="H153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F131" i="15"/>
  <c r="E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F107" i="15"/>
  <c r="E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107" i="15" s="1"/>
  <c r="F86" i="15"/>
  <c r="E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F64" i="15"/>
  <c r="E64" i="15"/>
  <c r="H63" i="15"/>
  <c r="H62" i="15"/>
  <c r="H61" i="15"/>
  <c r="H60" i="15"/>
  <c r="H59" i="15"/>
  <c r="H58" i="15"/>
  <c r="H57" i="15"/>
  <c r="H56" i="15"/>
  <c r="H55" i="15"/>
  <c r="H54" i="15"/>
  <c r="F53" i="15"/>
  <c r="E53" i="15"/>
  <c r="H52" i="15"/>
  <c r="H51" i="15"/>
  <c r="H50" i="15"/>
  <c r="H49" i="15"/>
  <c r="H48" i="15"/>
  <c r="H47" i="15"/>
  <c r="H46" i="15"/>
  <c r="H45" i="15"/>
  <c r="H44" i="15"/>
  <c r="H43" i="15"/>
  <c r="H42" i="15"/>
  <c r="H53" i="15" s="1"/>
  <c r="H41" i="15"/>
  <c r="H40" i="15"/>
  <c r="F39" i="15"/>
  <c r="E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F23" i="15"/>
  <c r="E23" i="15"/>
  <c r="E170" i="15" s="1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F167" i="14"/>
  <c r="E167" i="14"/>
  <c r="H166" i="14"/>
  <c r="H165" i="14"/>
  <c r="H164" i="14"/>
  <c r="H163" i="14"/>
  <c r="H162" i="14"/>
  <c r="H161" i="14"/>
  <c r="H160" i="14"/>
  <c r="H159" i="14"/>
  <c r="H158" i="14"/>
  <c r="H157" i="14"/>
  <c r="H167" i="14" s="1"/>
  <c r="F156" i="14"/>
  <c r="E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56" i="14" s="1"/>
  <c r="J156" i="14" s="1"/>
  <c r="H132" i="14"/>
  <c r="F131" i="14"/>
  <c r="E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31" i="14" s="1"/>
  <c r="J131" i="14" s="1"/>
  <c r="F107" i="14"/>
  <c r="E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107" i="14" s="1"/>
  <c r="F86" i="14"/>
  <c r="E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F64" i="14"/>
  <c r="E64" i="14"/>
  <c r="H63" i="14"/>
  <c r="H62" i="14"/>
  <c r="H61" i="14"/>
  <c r="H60" i="14"/>
  <c r="H59" i="14"/>
  <c r="H58" i="14"/>
  <c r="H57" i="14"/>
  <c r="H56" i="14"/>
  <c r="H55" i="14"/>
  <c r="H54" i="14"/>
  <c r="F53" i="14"/>
  <c r="E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F39" i="14"/>
  <c r="E39" i="14"/>
  <c r="E170" i="14" s="1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39" i="14" s="1"/>
  <c r="F23" i="14"/>
  <c r="E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23" i="14" s="1"/>
  <c r="H167" i="25" l="1"/>
  <c r="H156" i="25"/>
  <c r="J156" i="25" s="1"/>
  <c r="H131" i="25"/>
  <c r="J131" i="25" s="1"/>
  <c r="J170" i="25" s="1"/>
  <c r="K170" i="25" s="1"/>
  <c r="F170" i="25"/>
  <c r="H107" i="25"/>
  <c r="H86" i="25"/>
  <c r="H64" i="25"/>
  <c r="J64" i="25" s="1"/>
  <c r="H53" i="25"/>
  <c r="H39" i="25"/>
  <c r="E170" i="25"/>
  <c r="H23" i="25"/>
  <c r="H167" i="24"/>
  <c r="H131" i="24"/>
  <c r="J131" i="24" s="1"/>
  <c r="H107" i="24"/>
  <c r="H86" i="24"/>
  <c r="H64" i="24"/>
  <c r="J64" i="24" s="1"/>
  <c r="H53" i="24"/>
  <c r="F170" i="24"/>
  <c r="H39" i="24"/>
  <c r="E170" i="24"/>
  <c r="H23" i="24"/>
  <c r="H167" i="23"/>
  <c r="H131" i="23"/>
  <c r="J131" i="23" s="1"/>
  <c r="H107" i="23"/>
  <c r="H64" i="23"/>
  <c r="J64" i="23" s="1"/>
  <c r="H53" i="23"/>
  <c r="H39" i="23"/>
  <c r="H23" i="23"/>
  <c r="E170" i="23"/>
  <c r="H156" i="22"/>
  <c r="J156" i="22" s="1"/>
  <c r="E170" i="22"/>
  <c r="H86" i="22"/>
  <c r="H64" i="22"/>
  <c r="J64" i="22" s="1"/>
  <c r="H53" i="22"/>
  <c r="H23" i="22"/>
  <c r="H156" i="21"/>
  <c r="J156" i="21" s="1"/>
  <c r="H131" i="21"/>
  <c r="J131" i="21" s="1"/>
  <c r="H107" i="21"/>
  <c r="H86" i="21"/>
  <c r="E170" i="21"/>
  <c r="H53" i="21"/>
  <c r="H39" i="21"/>
  <c r="H23" i="21"/>
  <c r="H167" i="20"/>
  <c r="H156" i="20"/>
  <c r="J156" i="20" s="1"/>
  <c r="H131" i="20"/>
  <c r="J131" i="20" s="1"/>
  <c r="H107" i="20"/>
  <c r="H86" i="20"/>
  <c r="H64" i="20"/>
  <c r="J64" i="20" s="1"/>
  <c r="H53" i="20"/>
  <c r="E170" i="20"/>
  <c r="H23" i="20"/>
  <c r="H156" i="19"/>
  <c r="J156" i="19" s="1"/>
  <c r="H131" i="19"/>
  <c r="J131" i="19" s="1"/>
  <c r="H107" i="19"/>
  <c r="H86" i="19"/>
  <c r="F170" i="19"/>
  <c r="H64" i="19"/>
  <c r="J64" i="19" s="1"/>
  <c r="H53" i="19"/>
  <c r="H39" i="19"/>
  <c r="E170" i="19"/>
  <c r="H23" i="19"/>
  <c r="H156" i="18"/>
  <c r="J156" i="18" s="1"/>
  <c r="H131" i="18"/>
  <c r="J131" i="18" s="1"/>
  <c r="H107" i="18"/>
  <c r="H86" i="18"/>
  <c r="F170" i="18"/>
  <c r="H64" i="18"/>
  <c r="J64" i="18" s="1"/>
  <c r="H53" i="18"/>
  <c r="H39" i="18"/>
  <c r="E170" i="18"/>
  <c r="H23" i="18"/>
  <c r="H167" i="17"/>
  <c r="H156" i="17"/>
  <c r="J156" i="17" s="1"/>
  <c r="H131" i="17"/>
  <c r="J131" i="17" s="1"/>
  <c r="H86" i="17"/>
  <c r="H64" i="17"/>
  <c r="J64" i="17" s="1"/>
  <c r="E170" i="17"/>
  <c r="H39" i="17"/>
  <c r="H23" i="17"/>
  <c r="H167" i="16"/>
  <c r="H156" i="16"/>
  <c r="J156" i="16" s="1"/>
  <c r="H131" i="16"/>
  <c r="J131" i="16" s="1"/>
  <c r="H107" i="16"/>
  <c r="H86" i="16"/>
  <c r="E170" i="16"/>
  <c r="H64" i="16"/>
  <c r="J64" i="16" s="1"/>
  <c r="F170" i="16"/>
  <c r="H53" i="16"/>
  <c r="H39" i="16"/>
  <c r="H23" i="16"/>
  <c r="H156" i="15"/>
  <c r="J156" i="15" s="1"/>
  <c r="H131" i="15"/>
  <c r="J131" i="15" s="1"/>
  <c r="H86" i="15"/>
  <c r="H64" i="15"/>
  <c r="J64" i="15" s="1"/>
  <c r="H39" i="15"/>
  <c r="H23" i="15"/>
  <c r="F170" i="15"/>
  <c r="H86" i="14"/>
  <c r="F170" i="14"/>
  <c r="H64" i="14"/>
  <c r="J64" i="14" s="1"/>
  <c r="J170" i="14" s="1"/>
  <c r="K170" i="14" s="1"/>
  <c r="H53" i="14"/>
  <c r="H167" i="93"/>
  <c r="H170" i="93" s="1"/>
  <c r="I170" i="93" s="1"/>
  <c r="H156" i="93"/>
  <c r="J156" i="93" s="1"/>
  <c r="F170" i="93"/>
  <c r="H107" i="93"/>
  <c r="H86" i="93"/>
  <c r="H53" i="93"/>
  <c r="E170" i="93"/>
  <c r="H39" i="93"/>
  <c r="H23" i="93"/>
  <c r="H156" i="92"/>
  <c r="J156" i="92" s="1"/>
  <c r="H131" i="92"/>
  <c r="J131" i="92" s="1"/>
  <c r="F170" i="92"/>
  <c r="H107" i="92"/>
  <c r="H86" i="92"/>
  <c r="H64" i="92"/>
  <c r="J64" i="92" s="1"/>
  <c r="J170" i="92" s="1"/>
  <c r="K170" i="92" s="1"/>
  <c r="H53" i="92"/>
  <c r="H39" i="92"/>
  <c r="H23" i="92"/>
  <c r="E170" i="92"/>
  <c r="H53" i="91"/>
  <c r="H131" i="90"/>
  <c r="J131" i="90" s="1"/>
  <c r="H107" i="90"/>
  <c r="E170" i="90"/>
  <c r="H86" i="90"/>
  <c r="F170" i="90"/>
  <c r="H64" i="90"/>
  <c r="J64" i="90" s="1"/>
  <c r="J170" i="90" s="1"/>
  <c r="K170" i="90" s="1"/>
  <c r="H39" i="90"/>
  <c r="H23" i="90"/>
  <c r="H156" i="89"/>
  <c r="J156" i="89" s="1"/>
  <c r="H131" i="89"/>
  <c r="J131" i="89" s="1"/>
  <c r="H86" i="89"/>
  <c r="E170" i="89"/>
  <c r="H64" i="89"/>
  <c r="J64" i="89" s="1"/>
  <c r="H53" i="89"/>
  <c r="F170" i="89"/>
  <c r="H23" i="89"/>
  <c r="H167" i="88"/>
  <c r="H156" i="88"/>
  <c r="J156" i="88" s="1"/>
  <c r="H86" i="88"/>
  <c r="H64" i="88"/>
  <c r="J64" i="88" s="1"/>
  <c r="J170" i="88" s="1"/>
  <c r="K170" i="88" s="1"/>
  <c r="H39" i="88"/>
  <c r="E170" i="88"/>
  <c r="H23" i="88"/>
  <c r="H156" i="87"/>
  <c r="J156" i="87" s="1"/>
  <c r="E170" i="87"/>
  <c r="F170" i="87"/>
  <c r="H64" i="87"/>
  <c r="J64" i="87" s="1"/>
  <c r="H53" i="87"/>
  <c r="H156" i="86"/>
  <c r="J156" i="86" s="1"/>
  <c r="H131" i="86"/>
  <c r="J131" i="86" s="1"/>
  <c r="H86" i="86"/>
  <c r="F170" i="86"/>
  <c r="H53" i="86"/>
  <c r="H64" i="86"/>
  <c r="J64" i="86" s="1"/>
  <c r="H39" i="86"/>
  <c r="H23" i="86"/>
  <c r="E170" i="86"/>
  <c r="H167" i="85"/>
  <c r="H156" i="85"/>
  <c r="J156" i="85" s="1"/>
  <c r="H131" i="85"/>
  <c r="J131" i="85" s="1"/>
  <c r="H107" i="85"/>
  <c r="H86" i="85"/>
  <c r="E170" i="85"/>
  <c r="F170" i="85"/>
  <c r="H64" i="85"/>
  <c r="J64" i="85" s="1"/>
  <c r="J170" i="85" s="1"/>
  <c r="K170" i="85" s="1"/>
  <c r="H53" i="85"/>
  <c r="H156" i="84"/>
  <c r="J156" i="84" s="1"/>
  <c r="H131" i="84"/>
  <c r="J131" i="84" s="1"/>
  <c r="J170" i="84" s="1"/>
  <c r="K170" i="84" s="1"/>
  <c r="F170" i="84"/>
  <c r="H86" i="84"/>
  <c r="H53" i="84"/>
  <c r="E170" i="84"/>
  <c r="H23" i="84"/>
  <c r="H167" i="83"/>
  <c r="H156" i="83"/>
  <c r="J156" i="83" s="1"/>
  <c r="F170" i="83"/>
  <c r="H86" i="83"/>
  <c r="H64" i="83"/>
  <c r="J64" i="83" s="1"/>
  <c r="H39" i="83"/>
  <c r="H23" i="83"/>
  <c r="E170" i="83"/>
  <c r="H167" i="82"/>
  <c r="H131" i="82"/>
  <c r="J131" i="82" s="1"/>
  <c r="H107" i="82"/>
  <c r="H170" i="82" s="1"/>
  <c r="I170" i="82" s="1"/>
  <c r="H86" i="82"/>
  <c r="H53" i="82"/>
  <c r="H39" i="82"/>
  <c r="E170" i="82"/>
  <c r="H23" i="82"/>
  <c r="H156" i="81"/>
  <c r="J156" i="81" s="1"/>
  <c r="J170" i="81" s="1"/>
  <c r="K170" i="81" s="1"/>
  <c r="H131" i="81"/>
  <c r="J131" i="81" s="1"/>
  <c r="H107" i="81"/>
  <c r="E170" i="81"/>
  <c r="H23" i="81"/>
  <c r="H156" i="80"/>
  <c r="J156" i="80" s="1"/>
  <c r="H131" i="80"/>
  <c r="J131" i="80" s="1"/>
  <c r="J170" i="80" s="1"/>
  <c r="K170" i="80" s="1"/>
  <c r="H86" i="80"/>
  <c r="H64" i="80"/>
  <c r="J64" i="80" s="1"/>
  <c r="E170" i="80"/>
  <c r="H156" i="79"/>
  <c r="J156" i="79" s="1"/>
  <c r="J170" i="79" s="1"/>
  <c r="K170" i="79" s="1"/>
  <c r="H131" i="79"/>
  <c r="J131" i="79" s="1"/>
  <c r="H107" i="79"/>
  <c r="H86" i="79"/>
  <c r="E170" i="79"/>
  <c r="H39" i="79"/>
  <c r="H23" i="79"/>
  <c r="H156" i="78"/>
  <c r="J156" i="78" s="1"/>
  <c r="H131" i="78"/>
  <c r="J131" i="78" s="1"/>
  <c r="E170" i="78"/>
  <c r="H107" i="78"/>
  <c r="H86" i="78"/>
  <c r="H131" i="77"/>
  <c r="J131" i="77" s="1"/>
  <c r="J170" i="77" s="1"/>
  <c r="K170" i="77" s="1"/>
  <c r="H107" i="77"/>
  <c r="H86" i="77"/>
  <c r="H64" i="77"/>
  <c r="J64" i="77" s="1"/>
  <c r="H53" i="77"/>
  <c r="F170" i="77"/>
  <c r="H39" i="77"/>
  <c r="H23" i="77"/>
  <c r="H156" i="76"/>
  <c r="J156" i="76" s="1"/>
  <c r="H131" i="76"/>
  <c r="J131" i="76" s="1"/>
  <c r="J170" i="76" s="1"/>
  <c r="K170" i="76" s="1"/>
  <c r="H107" i="76"/>
  <c r="H86" i="76"/>
  <c r="E170" i="76"/>
  <c r="H23" i="76"/>
  <c r="H156" i="75"/>
  <c r="J156" i="75" s="1"/>
  <c r="H131" i="75"/>
  <c r="J131" i="75" s="1"/>
  <c r="J170" i="75" s="1"/>
  <c r="K170" i="75" s="1"/>
  <c r="H107" i="75"/>
  <c r="H86" i="75"/>
  <c r="E170" i="75"/>
  <c r="H53" i="75"/>
  <c r="H39" i="75"/>
  <c r="H23" i="75"/>
  <c r="H156" i="74"/>
  <c r="J156" i="74" s="1"/>
  <c r="H131" i="74"/>
  <c r="J131" i="74" s="1"/>
  <c r="J170" i="74" s="1"/>
  <c r="K170" i="74" s="1"/>
  <c r="H107" i="74"/>
  <c r="H53" i="74"/>
  <c r="E170" i="74"/>
  <c r="H39" i="74"/>
  <c r="H167" i="73"/>
  <c r="H156" i="73"/>
  <c r="J156" i="73" s="1"/>
  <c r="H131" i="73"/>
  <c r="J131" i="73" s="1"/>
  <c r="E170" i="73"/>
  <c r="H156" i="72"/>
  <c r="J156" i="72" s="1"/>
  <c r="H131" i="72"/>
  <c r="J131" i="72" s="1"/>
  <c r="H107" i="72"/>
  <c r="H86" i="72"/>
  <c r="E170" i="72"/>
  <c r="F170" i="72"/>
  <c r="H23" i="72"/>
  <c r="H53" i="71"/>
  <c r="H167" i="71"/>
  <c r="H156" i="71"/>
  <c r="J156" i="71" s="1"/>
  <c r="H131" i="71"/>
  <c r="J131" i="71" s="1"/>
  <c r="H107" i="71"/>
  <c r="H86" i="71"/>
  <c r="H64" i="71"/>
  <c r="J64" i="71" s="1"/>
  <c r="H39" i="71"/>
  <c r="F170" i="71"/>
  <c r="H23" i="71"/>
  <c r="H156" i="70"/>
  <c r="J156" i="70" s="1"/>
  <c r="H131" i="70"/>
  <c r="J131" i="70" s="1"/>
  <c r="H107" i="70"/>
  <c r="H86" i="70"/>
  <c r="H64" i="70"/>
  <c r="J64" i="70" s="1"/>
  <c r="F170" i="70"/>
  <c r="H53" i="70"/>
  <c r="H39" i="70"/>
  <c r="E170" i="70"/>
  <c r="H23" i="70"/>
  <c r="H167" i="69"/>
  <c r="H156" i="69"/>
  <c r="J156" i="69" s="1"/>
  <c r="H131" i="69"/>
  <c r="J131" i="69" s="1"/>
  <c r="E170" i="69"/>
  <c r="H107" i="69"/>
  <c r="H86" i="69"/>
  <c r="H64" i="69"/>
  <c r="J64" i="69" s="1"/>
  <c r="F170" i="69"/>
  <c r="H53" i="69"/>
  <c r="H23" i="69"/>
  <c r="H156" i="68"/>
  <c r="J156" i="68" s="1"/>
  <c r="H131" i="68"/>
  <c r="J131" i="68" s="1"/>
  <c r="F170" i="68"/>
  <c r="H107" i="68"/>
  <c r="H86" i="68"/>
  <c r="H64" i="68"/>
  <c r="J64" i="68" s="1"/>
  <c r="E170" i="68"/>
  <c r="H167" i="67"/>
  <c r="H156" i="67"/>
  <c r="J156" i="67" s="1"/>
  <c r="H131" i="67"/>
  <c r="J131" i="67" s="1"/>
  <c r="H107" i="67"/>
  <c r="H86" i="67"/>
  <c r="H64" i="67"/>
  <c r="J64" i="67" s="1"/>
  <c r="F170" i="67"/>
  <c r="E170" i="67"/>
  <c r="H39" i="67"/>
  <c r="H23" i="67"/>
  <c r="H167" i="66"/>
  <c r="H156" i="66"/>
  <c r="J156" i="66" s="1"/>
  <c r="J170" i="66" s="1"/>
  <c r="K170" i="66" s="1"/>
  <c r="H107" i="66"/>
  <c r="H86" i="66"/>
  <c r="H53" i="66"/>
  <c r="E170" i="66"/>
  <c r="H156" i="65"/>
  <c r="J156" i="65" s="1"/>
  <c r="J170" i="65" s="1"/>
  <c r="K170" i="65" s="1"/>
  <c r="H107" i="65"/>
  <c r="H86" i="65"/>
  <c r="H39" i="65"/>
  <c r="F170" i="65"/>
  <c r="E170" i="65"/>
  <c r="H23" i="65"/>
  <c r="H156" i="64"/>
  <c r="J156" i="64" s="1"/>
  <c r="J170" i="64" s="1"/>
  <c r="K170" i="64" s="1"/>
  <c r="H107" i="64"/>
  <c r="H86" i="64"/>
  <c r="E170" i="64"/>
  <c r="H39" i="64"/>
  <c r="H156" i="63"/>
  <c r="J156" i="63" s="1"/>
  <c r="H131" i="63"/>
  <c r="J131" i="63" s="1"/>
  <c r="J170" i="63" s="1"/>
  <c r="K170" i="63" s="1"/>
  <c r="H107" i="63"/>
  <c r="H86" i="63"/>
  <c r="H53" i="63"/>
  <c r="E170" i="63"/>
  <c r="H131" i="62"/>
  <c r="J131" i="62" s="1"/>
  <c r="J170" i="62" s="1"/>
  <c r="K170" i="62" s="1"/>
  <c r="H107" i="62"/>
  <c r="H86" i="62"/>
  <c r="E170" i="62"/>
  <c r="H53" i="62"/>
  <c r="H39" i="62"/>
  <c r="H23" i="62"/>
  <c r="F170" i="62"/>
  <c r="H156" i="61"/>
  <c r="J156" i="61" s="1"/>
  <c r="H131" i="61"/>
  <c r="J131" i="61" s="1"/>
  <c r="J170" i="61" s="1"/>
  <c r="K170" i="61" s="1"/>
  <c r="H107" i="61"/>
  <c r="E170" i="61"/>
  <c r="H86" i="61"/>
  <c r="H53" i="61"/>
  <c r="H156" i="60"/>
  <c r="J156" i="60" s="1"/>
  <c r="H131" i="60"/>
  <c r="J131" i="60" s="1"/>
  <c r="J170" i="60" s="1"/>
  <c r="K170" i="60" s="1"/>
  <c r="H107" i="60"/>
  <c r="H86" i="60"/>
  <c r="F170" i="60"/>
  <c r="H64" i="60"/>
  <c r="J64" i="60" s="1"/>
  <c r="H53" i="60"/>
  <c r="H39" i="60"/>
  <c r="H23" i="60"/>
  <c r="E170" i="60"/>
  <c r="H167" i="59"/>
  <c r="H156" i="59"/>
  <c r="J156" i="59" s="1"/>
  <c r="E170" i="59"/>
  <c r="H86" i="59"/>
  <c r="H64" i="59"/>
  <c r="J64" i="59" s="1"/>
  <c r="H53" i="59"/>
  <c r="F170" i="59"/>
  <c r="H39" i="59"/>
  <c r="H23" i="59"/>
  <c r="H167" i="58"/>
  <c r="H131" i="58"/>
  <c r="J131" i="58" s="1"/>
  <c r="H107" i="58"/>
  <c r="H86" i="58"/>
  <c r="H64" i="58"/>
  <c r="J64" i="58" s="1"/>
  <c r="H53" i="58"/>
  <c r="H39" i="58"/>
  <c r="H23" i="58"/>
  <c r="E170" i="58"/>
  <c r="H167" i="57"/>
  <c r="H156" i="57"/>
  <c r="J156" i="57" s="1"/>
  <c r="H86" i="57"/>
  <c r="H64" i="57"/>
  <c r="J64" i="57" s="1"/>
  <c r="H39" i="57"/>
  <c r="F170" i="57"/>
  <c r="H23" i="57"/>
  <c r="H167" i="56"/>
  <c r="H156" i="56"/>
  <c r="J156" i="56" s="1"/>
  <c r="F170" i="56"/>
  <c r="H107" i="56"/>
  <c r="H86" i="56"/>
  <c r="H64" i="56"/>
  <c r="J64" i="56" s="1"/>
  <c r="J170" i="56" s="1"/>
  <c r="K170" i="56" s="1"/>
  <c r="H53" i="56"/>
  <c r="E170" i="56"/>
  <c r="H23" i="56"/>
  <c r="H167" i="55"/>
  <c r="H156" i="55"/>
  <c r="J156" i="55" s="1"/>
  <c r="H107" i="55"/>
  <c r="E170" i="55"/>
  <c r="H86" i="55"/>
  <c r="H64" i="55"/>
  <c r="J64" i="55" s="1"/>
  <c r="J170" i="55" s="1"/>
  <c r="K170" i="55" s="1"/>
  <c r="H53" i="55"/>
  <c r="H39" i="55"/>
  <c r="H23" i="55"/>
  <c r="F170" i="55"/>
  <c r="H167" i="54"/>
  <c r="H156" i="54"/>
  <c r="J156" i="54" s="1"/>
  <c r="H131" i="54"/>
  <c r="J131" i="54" s="1"/>
  <c r="H107" i="54"/>
  <c r="E170" i="54"/>
  <c r="H86" i="54"/>
  <c r="H64" i="54"/>
  <c r="J64" i="54" s="1"/>
  <c r="J170" i="54" s="1"/>
  <c r="K170" i="54" s="1"/>
  <c r="H53" i="54"/>
  <c r="H23" i="54"/>
  <c r="F170" i="54"/>
  <c r="H167" i="53"/>
  <c r="H156" i="53"/>
  <c r="J156" i="53" s="1"/>
  <c r="E170" i="53"/>
  <c r="F170" i="53"/>
  <c r="H86" i="53"/>
  <c r="H53" i="53"/>
  <c r="H167" i="52"/>
  <c r="H156" i="52"/>
  <c r="J156" i="52" s="1"/>
  <c r="H131" i="52"/>
  <c r="J131" i="52" s="1"/>
  <c r="H107" i="52"/>
  <c r="H86" i="52"/>
  <c r="F170" i="52"/>
  <c r="H64" i="52"/>
  <c r="J64" i="52" s="1"/>
  <c r="J170" i="52" s="1"/>
  <c r="K170" i="52" s="1"/>
  <c r="E170" i="52"/>
  <c r="H39" i="52"/>
  <c r="H23" i="52"/>
  <c r="H167" i="51"/>
  <c r="H156" i="51"/>
  <c r="J156" i="51" s="1"/>
  <c r="H131" i="51"/>
  <c r="J131" i="51" s="1"/>
  <c r="H86" i="51"/>
  <c r="H64" i="51"/>
  <c r="J64" i="51" s="1"/>
  <c r="H53" i="51"/>
  <c r="H39" i="51"/>
  <c r="F170" i="51"/>
  <c r="H23" i="51"/>
  <c r="H167" i="50"/>
  <c r="H156" i="50"/>
  <c r="J156" i="50" s="1"/>
  <c r="H131" i="50"/>
  <c r="J131" i="50" s="1"/>
  <c r="H86" i="50"/>
  <c r="F170" i="50"/>
  <c r="H64" i="50"/>
  <c r="J64" i="50" s="1"/>
  <c r="H39" i="50"/>
  <c r="H23" i="50"/>
  <c r="H131" i="49"/>
  <c r="J131" i="49" s="1"/>
  <c r="H107" i="49"/>
  <c r="H86" i="49"/>
  <c r="H64" i="49"/>
  <c r="J64" i="49" s="1"/>
  <c r="H53" i="49"/>
  <c r="F170" i="49"/>
  <c r="H39" i="49"/>
  <c r="H23" i="49"/>
  <c r="H167" i="48"/>
  <c r="H156" i="48"/>
  <c r="J156" i="48" s="1"/>
  <c r="H131" i="48"/>
  <c r="J131" i="48" s="1"/>
  <c r="H64" i="48"/>
  <c r="J64" i="48" s="1"/>
  <c r="H39" i="48"/>
  <c r="H23" i="48"/>
  <c r="H156" i="47"/>
  <c r="J156" i="47" s="1"/>
  <c r="H131" i="47"/>
  <c r="J131" i="47" s="1"/>
  <c r="H107" i="47"/>
  <c r="H86" i="47"/>
  <c r="H64" i="47"/>
  <c r="J64" i="47" s="1"/>
  <c r="F170" i="47"/>
  <c r="H53" i="47"/>
  <c r="H23" i="47"/>
  <c r="H167" i="46"/>
  <c r="H156" i="46"/>
  <c r="J156" i="46" s="1"/>
  <c r="H131" i="46"/>
  <c r="J131" i="46" s="1"/>
  <c r="H107" i="46"/>
  <c r="H86" i="46"/>
  <c r="H64" i="46"/>
  <c r="J64" i="46" s="1"/>
  <c r="H53" i="46"/>
  <c r="H23" i="46"/>
  <c r="E170" i="46"/>
  <c r="F170" i="46"/>
  <c r="H167" i="45"/>
  <c r="H170" i="45" s="1"/>
  <c r="I170" i="45" s="1"/>
  <c r="H156" i="45"/>
  <c r="J156" i="45" s="1"/>
  <c r="J170" i="45" s="1"/>
  <c r="K170" i="45" s="1"/>
  <c r="H156" i="44"/>
  <c r="J156" i="44" s="1"/>
  <c r="H131" i="44"/>
  <c r="J131" i="44" s="1"/>
  <c r="H107" i="44"/>
  <c r="F170" i="44"/>
  <c r="H86" i="44"/>
  <c r="H64" i="44"/>
  <c r="J64" i="44" s="1"/>
  <c r="J170" i="44" s="1"/>
  <c r="K170" i="44" s="1"/>
  <c r="E170" i="44"/>
  <c r="H53" i="44"/>
  <c r="H39" i="44"/>
  <c r="H23" i="44"/>
  <c r="H167" i="43"/>
  <c r="H156" i="43"/>
  <c r="J156" i="43" s="1"/>
  <c r="H131" i="43"/>
  <c r="J131" i="43" s="1"/>
  <c r="H107" i="43"/>
  <c r="H86" i="43"/>
  <c r="E170" i="43"/>
  <c r="H53" i="43"/>
  <c r="H39" i="43"/>
  <c r="H23" i="43"/>
  <c r="H131" i="42"/>
  <c r="J131" i="42" s="1"/>
  <c r="J170" i="42"/>
  <c r="K170" i="42" s="1"/>
  <c r="H107" i="42"/>
  <c r="H86" i="42"/>
  <c r="H53" i="42"/>
  <c r="H39" i="42"/>
  <c r="E170" i="42"/>
  <c r="H167" i="41"/>
  <c r="H156" i="41"/>
  <c r="J156" i="41" s="1"/>
  <c r="F170" i="41"/>
  <c r="H131" i="41"/>
  <c r="J131" i="41" s="1"/>
  <c r="H107" i="41"/>
  <c r="H39" i="41"/>
  <c r="E170" i="41"/>
  <c r="H156" i="40"/>
  <c r="J156" i="40" s="1"/>
  <c r="H131" i="40"/>
  <c r="J131" i="40" s="1"/>
  <c r="H107" i="40"/>
  <c r="E170" i="40"/>
  <c r="H64" i="40"/>
  <c r="J64" i="40" s="1"/>
  <c r="H86" i="40"/>
  <c r="H53" i="40"/>
  <c r="F170" i="40"/>
  <c r="H39" i="40"/>
  <c r="H23" i="40"/>
  <c r="H167" i="39"/>
  <c r="H156" i="39"/>
  <c r="J156" i="39" s="1"/>
  <c r="H131" i="39"/>
  <c r="J131" i="39" s="1"/>
  <c r="J170" i="39" s="1"/>
  <c r="K170" i="39" s="1"/>
  <c r="H107" i="39"/>
  <c r="E170" i="39"/>
  <c r="F170" i="39"/>
  <c r="H39" i="39"/>
  <c r="H23" i="39"/>
  <c r="H156" i="38"/>
  <c r="J156" i="38" s="1"/>
  <c r="J170" i="38" s="1"/>
  <c r="K170" i="38" s="1"/>
  <c r="H131" i="38"/>
  <c r="J131" i="38" s="1"/>
  <c r="H107" i="38"/>
  <c r="H86" i="38"/>
  <c r="H53" i="38"/>
  <c r="E170" i="38"/>
  <c r="H39" i="38"/>
  <c r="F170" i="38"/>
  <c r="H156" i="37"/>
  <c r="J156" i="37" s="1"/>
  <c r="H131" i="37"/>
  <c r="J131" i="37" s="1"/>
  <c r="J170" i="37" s="1"/>
  <c r="K170" i="37" s="1"/>
  <c r="H107" i="37"/>
  <c r="H86" i="37"/>
  <c r="H53" i="37"/>
  <c r="H39" i="37"/>
  <c r="F170" i="37"/>
  <c r="H156" i="36"/>
  <c r="J156" i="36" s="1"/>
  <c r="H131" i="36"/>
  <c r="J131" i="36" s="1"/>
  <c r="H107" i="36"/>
  <c r="H53" i="36"/>
  <c r="E170" i="36"/>
  <c r="H39" i="36"/>
  <c r="H156" i="35"/>
  <c r="J156" i="35" s="1"/>
  <c r="H131" i="35"/>
  <c r="J131" i="35" s="1"/>
  <c r="J170" i="35" s="1"/>
  <c r="K170" i="35" s="1"/>
  <c r="H107" i="35"/>
  <c r="H86" i="35"/>
  <c r="E170" i="35"/>
  <c r="H156" i="34"/>
  <c r="J156" i="34" s="1"/>
  <c r="E170" i="34"/>
  <c r="H131" i="34"/>
  <c r="J131" i="34" s="1"/>
  <c r="H107" i="34"/>
  <c r="H64" i="34"/>
  <c r="J64" i="34" s="1"/>
  <c r="H53" i="34"/>
  <c r="F170" i="34"/>
  <c r="H156" i="33"/>
  <c r="J156" i="33" s="1"/>
  <c r="H107" i="33"/>
  <c r="H86" i="33"/>
  <c r="H53" i="33"/>
  <c r="H39" i="33"/>
  <c r="E170" i="33"/>
  <c r="H23" i="33"/>
  <c r="H167" i="32"/>
  <c r="H156" i="32"/>
  <c r="J156" i="32" s="1"/>
  <c r="H131" i="32"/>
  <c r="J131" i="32" s="1"/>
  <c r="J170" i="32" s="1"/>
  <c r="K170" i="32" s="1"/>
  <c r="H86" i="32"/>
  <c r="H64" i="32"/>
  <c r="J64" i="32" s="1"/>
  <c r="H53" i="32"/>
  <c r="H39" i="32"/>
  <c r="H23" i="32"/>
  <c r="F170" i="32"/>
  <c r="H167" i="31"/>
  <c r="H156" i="31"/>
  <c r="J156" i="31" s="1"/>
  <c r="H131" i="31"/>
  <c r="J131" i="31" s="1"/>
  <c r="H107" i="31"/>
  <c r="H86" i="31"/>
  <c r="H64" i="31"/>
  <c r="J64" i="31" s="1"/>
  <c r="H53" i="31"/>
  <c r="H39" i="31"/>
  <c r="H23" i="31"/>
  <c r="E170" i="31"/>
  <c r="F170" i="31"/>
  <c r="H167" i="30"/>
  <c r="H156" i="30"/>
  <c r="J156" i="30" s="1"/>
  <c r="H107" i="30"/>
  <c r="F170" i="30"/>
  <c r="H86" i="30"/>
  <c r="H64" i="30"/>
  <c r="J64" i="30" s="1"/>
  <c r="J170" i="30" s="1"/>
  <c r="K170" i="30" s="1"/>
  <c r="H53" i="30"/>
  <c r="H39" i="30"/>
  <c r="H23" i="30"/>
  <c r="H131" i="29"/>
  <c r="J131" i="29" s="1"/>
  <c r="J170" i="29" s="1"/>
  <c r="K170" i="29" s="1"/>
  <c r="H53" i="29"/>
  <c r="H156" i="28"/>
  <c r="J156" i="28" s="1"/>
  <c r="H131" i="28"/>
  <c r="J131" i="28" s="1"/>
  <c r="H107" i="28"/>
  <c r="H86" i="28"/>
  <c r="H64" i="28"/>
  <c r="J64" i="28" s="1"/>
  <c r="H53" i="28"/>
  <c r="F170" i="28"/>
  <c r="H23" i="28"/>
  <c r="H167" i="27"/>
  <c r="H156" i="27"/>
  <c r="J156" i="27" s="1"/>
  <c r="H131" i="27"/>
  <c r="J131" i="27" s="1"/>
  <c r="H107" i="27"/>
  <c r="F170" i="27"/>
  <c r="H86" i="27"/>
  <c r="H64" i="27"/>
  <c r="J64" i="27" s="1"/>
  <c r="J170" i="27" s="1"/>
  <c r="K170" i="27" s="1"/>
  <c r="E170" i="27"/>
  <c r="H53" i="27"/>
  <c r="H23" i="27"/>
  <c r="H167" i="26"/>
  <c r="H131" i="26"/>
  <c r="J131" i="26" s="1"/>
  <c r="H107" i="26"/>
  <c r="H86" i="26"/>
  <c r="H64" i="26"/>
  <c r="J64" i="26" s="1"/>
  <c r="H53" i="26"/>
  <c r="F170" i="26"/>
  <c r="H39" i="26"/>
  <c r="H23" i="26"/>
  <c r="J170" i="93"/>
  <c r="K170" i="93" s="1"/>
  <c r="H170" i="91"/>
  <c r="I170" i="91" s="1"/>
  <c r="J170" i="91"/>
  <c r="K170" i="91" s="1"/>
  <c r="J170" i="83"/>
  <c r="K170" i="83" s="1"/>
  <c r="J170" i="82"/>
  <c r="K170" i="82" s="1"/>
  <c r="J170" i="72"/>
  <c r="K170" i="72" s="1"/>
  <c r="J170" i="69"/>
  <c r="K170" i="69" s="1"/>
  <c r="J170" i="68"/>
  <c r="K170" i="68" s="1"/>
  <c r="J170" i="58"/>
  <c r="K170" i="58" s="1"/>
  <c r="J170" i="53"/>
  <c r="K170" i="53" s="1"/>
  <c r="J170" i="50"/>
  <c r="K170" i="50" s="1"/>
  <c r="J170" i="49"/>
  <c r="K170" i="49" s="1"/>
  <c r="J170" i="46"/>
  <c r="K170" i="46" s="1"/>
  <c r="J170" i="33"/>
  <c r="K170" i="33" s="1"/>
  <c r="J170" i="24"/>
  <c r="K170" i="24" s="1"/>
  <c r="J170" i="23"/>
  <c r="K170" i="23" s="1"/>
  <c r="J170" i="22"/>
  <c r="K170" i="22" s="1"/>
  <c r="J170" i="19"/>
  <c r="K170" i="19" s="1"/>
  <c r="J170" i="18"/>
  <c r="K170" i="18" s="1"/>
  <c r="H170" i="16"/>
  <c r="I170" i="16" s="1"/>
  <c r="J170" i="16"/>
  <c r="K170" i="16" s="1"/>
  <c r="H170" i="25" l="1"/>
  <c r="I170" i="25" s="1"/>
  <c r="H170" i="24"/>
  <c r="I170" i="24" s="1"/>
  <c r="H170" i="23"/>
  <c r="I170" i="23" s="1"/>
  <c r="H170" i="22"/>
  <c r="I170" i="22" s="1"/>
  <c r="J170" i="21"/>
  <c r="K170" i="21" s="1"/>
  <c r="H170" i="21"/>
  <c r="I170" i="21" s="1"/>
  <c r="J170" i="20"/>
  <c r="K170" i="20" s="1"/>
  <c r="H170" i="20"/>
  <c r="I170" i="20" s="1"/>
  <c r="H170" i="19"/>
  <c r="I170" i="19" s="1"/>
  <c r="H170" i="18"/>
  <c r="I170" i="18" s="1"/>
  <c r="J170" i="17"/>
  <c r="K170" i="17" s="1"/>
  <c r="H170" i="17"/>
  <c r="I170" i="17" s="1"/>
  <c r="J170" i="15"/>
  <c r="K170" i="15" s="1"/>
  <c r="H170" i="15"/>
  <c r="I170" i="15" s="1"/>
  <c r="H170" i="14"/>
  <c r="I170" i="14" s="1"/>
  <c r="H170" i="92"/>
  <c r="I170" i="92" s="1"/>
  <c r="H170" i="90"/>
  <c r="I170" i="90" s="1"/>
  <c r="J170" i="89"/>
  <c r="K170" i="89" s="1"/>
  <c r="H170" i="89"/>
  <c r="I170" i="89" s="1"/>
  <c r="H170" i="88"/>
  <c r="I170" i="88" s="1"/>
  <c r="J170" i="87"/>
  <c r="K170" i="87" s="1"/>
  <c r="H170" i="87"/>
  <c r="I170" i="87" s="1"/>
  <c r="J170" i="86"/>
  <c r="K170" i="86" s="1"/>
  <c r="H170" i="86"/>
  <c r="I170" i="86" s="1"/>
  <c r="H170" i="85"/>
  <c r="I170" i="85" s="1"/>
  <c r="H170" i="84"/>
  <c r="I170" i="84" s="1"/>
  <c r="H170" i="83"/>
  <c r="I170" i="83" s="1"/>
  <c r="H170" i="81"/>
  <c r="I170" i="81" s="1"/>
  <c r="H170" i="80"/>
  <c r="I170" i="80" s="1"/>
  <c r="H170" i="79"/>
  <c r="I170" i="79" s="1"/>
  <c r="J170" i="78"/>
  <c r="K170" i="78" s="1"/>
  <c r="H170" i="78"/>
  <c r="I170" i="78" s="1"/>
  <c r="H170" i="77"/>
  <c r="I170" i="77" s="1"/>
  <c r="H170" i="76"/>
  <c r="I170" i="76" s="1"/>
  <c r="H170" i="75"/>
  <c r="I170" i="75" s="1"/>
  <c r="H170" i="74"/>
  <c r="I170" i="74" s="1"/>
  <c r="H170" i="73"/>
  <c r="I170" i="73" s="1"/>
  <c r="J170" i="73"/>
  <c r="K170" i="73" s="1"/>
  <c r="H170" i="72"/>
  <c r="I170" i="72" s="1"/>
  <c r="J170" i="71"/>
  <c r="K170" i="71" s="1"/>
  <c r="H170" i="71"/>
  <c r="I170" i="71" s="1"/>
  <c r="J170" i="70"/>
  <c r="K170" i="70" s="1"/>
  <c r="H170" i="70"/>
  <c r="I170" i="70" s="1"/>
  <c r="H170" i="69"/>
  <c r="I170" i="69" s="1"/>
  <c r="H170" i="68"/>
  <c r="I170" i="68" s="1"/>
  <c r="J170" i="67"/>
  <c r="K170" i="67" s="1"/>
  <c r="H170" i="67"/>
  <c r="I170" i="67" s="1"/>
  <c r="H170" i="66"/>
  <c r="I170" i="66" s="1"/>
  <c r="H170" i="65"/>
  <c r="I170" i="65" s="1"/>
  <c r="H170" i="64"/>
  <c r="I170" i="64" s="1"/>
  <c r="H170" i="63"/>
  <c r="I170" i="63" s="1"/>
  <c r="H170" i="62"/>
  <c r="I170" i="62" s="1"/>
  <c r="H170" i="61"/>
  <c r="I170" i="61" s="1"/>
  <c r="H170" i="60"/>
  <c r="I170" i="60" s="1"/>
  <c r="J170" i="59"/>
  <c r="K170" i="59" s="1"/>
  <c r="H170" i="59"/>
  <c r="I170" i="59" s="1"/>
  <c r="H170" i="58"/>
  <c r="I170" i="58" s="1"/>
  <c r="J170" i="57"/>
  <c r="K170" i="57" s="1"/>
  <c r="H170" i="57"/>
  <c r="I170" i="57" s="1"/>
  <c r="H170" i="56"/>
  <c r="I170" i="56" s="1"/>
  <c r="H170" i="55"/>
  <c r="I170" i="55" s="1"/>
  <c r="H170" i="54"/>
  <c r="I170" i="54" s="1"/>
  <c r="H170" i="53"/>
  <c r="I170" i="53" s="1"/>
  <c r="H170" i="52"/>
  <c r="I170" i="52" s="1"/>
  <c r="J170" i="51"/>
  <c r="K170" i="51" s="1"/>
  <c r="H170" i="51"/>
  <c r="I170" i="51" s="1"/>
  <c r="H170" i="50"/>
  <c r="I170" i="50" s="1"/>
  <c r="H170" i="49"/>
  <c r="I170" i="49" s="1"/>
  <c r="J170" i="48"/>
  <c r="K170" i="48" s="1"/>
  <c r="H170" i="48"/>
  <c r="I170" i="48" s="1"/>
  <c r="J170" i="47"/>
  <c r="K170" i="47" s="1"/>
  <c r="H170" i="47"/>
  <c r="I170" i="47" s="1"/>
  <c r="H170" i="46"/>
  <c r="I170" i="46" s="1"/>
  <c r="H170" i="44"/>
  <c r="I170" i="44" s="1"/>
  <c r="J170" i="43"/>
  <c r="K170" i="43" s="1"/>
  <c r="H170" i="43"/>
  <c r="I170" i="43" s="1"/>
  <c r="H170" i="42"/>
  <c r="I170" i="42" s="1"/>
  <c r="J170" i="41"/>
  <c r="K170" i="41" s="1"/>
  <c r="H170" i="41"/>
  <c r="I170" i="41" s="1"/>
  <c r="J170" i="40"/>
  <c r="K170" i="40" s="1"/>
  <c r="H170" i="40"/>
  <c r="I170" i="40" s="1"/>
  <c r="H170" i="39"/>
  <c r="I170" i="39" s="1"/>
  <c r="H170" i="38"/>
  <c r="I170" i="38" s="1"/>
  <c r="H170" i="37"/>
  <c r="I170" i="37" s="1"/>
  <c r="J170" i="36"/>
  <c r="K170" i="36" s="1"/>
  <c r="H170" i="36"/>
  <c r="I170" i="36" s="1"/>
  <c r="H170" i="35"/>
  <c r="I170" i="35" s="1"/>
  <c r="J170" i="34"/>
  <c r="K170" i="34" s="1"/>
  <c r="H170" i="34"/>
  <c r="I170" i="34" s="1"/>
  <c r="H170" i="33"/>
  <c r="I170" i="33" s="1"/>
  <c r="H170" i="32"/>
  <c r="I170" i="32" s="1"/>
  <c r="J170" i="31"/>
  <c r="K170" i="31" s="1"/>
  <c r="H170" i="31"/>
  <c r="I170" i="31" s="1"/>
  <c r="H170" i="30"/>
  <c r="I170" i="30" s="1"/>
  <c r="H170" i="29"/>
  <c r="I170" i="29" s="1"/>
  <c r="J170" i="28"/>
  <c r="K170" i="28" s="1"/>
  <c r="H170" i="28"/>
  <c r="I170" i="28" s="1"/>
  <c r="H170" i="27"/>
  <c r="I170" i="27" s="1"/>
  <c r="J170" i="26"/>
  <c r="K170" i="26" s="1"/>
  <c r="H170" i="26"/>
  <c r="I170" i="26" s="1"/>
  <c r="F167" i="13" l="1"/>
  <c r="E167" i="13"/>
  <c r="H166" i="13"/>
  <c r="H165" i="13"/>
  <c r="H164" i="13"/>
  <c r="H163" i="13"/>
  <c r="H162" i="13"/>
  <c r="H161" i="13"/>
  <c r="H160" i="13"/>
  <c r="H159" i="13"/>
  <c r="H158" i="13"/>
  <c r="H157" i="13"/>
  <c r="F156" i="13"/>
  <c r="E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56" i="13" s="1"/>
  <c r="J156" i="13" s="1"/>
  <c r="F131" i="13"/>
  <c r="E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F107" i="13"/>
  <c r="E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F86" i="13"/>
  <c r="E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F64" i="13"/>
  <c r="E64" i="13"/>
  <c r="H63" i="13"/>
  <c r="H62" i="13"/>
  <c r="H61" i="13"/>
  <c r="H60" i="13"/>
  <c r="H59" i="13"/>
  <c r="H58" i="13"/>
  <c r="H57" i="13"/>
  <c r="H56" i="13"/>
  <c r="H55" i="13"/>
  <c r="H54" i="13"/>
  <c r="F53" i="13"/>
  <c r="E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F39" i="13"/>
  <c r="E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F23" i="13"/>
  <c r="E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F167" i="12"/>
  <c r="E167" i="12"/>
  <c r="H166" i="12"/>
  <c r="H165" i="12"/>
  <c r="H164" i="12"/>
  <c r="H163" i="12"/>
  <c r="H162" i="12"/>
  <c r="H161" i="12"/>
  <c r="H160" i="12"/>
  <c r="H159" i="12"/>
  <c r="H158" i="12"/>
  <c r="H157" i="12"/>
  <c r="F156" i="12"/>
  <c r="E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F131" i="12"/>
  <c r="E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F107" i="12"/>
  <c r="E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F86" i="12"/>
  <c r="E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F64" i="12"/>
  <c r="E64" i="12"/>
  <c r="H63" i="12"/>
  <c r="H62" i="12"/>
  <c r="H61" i="12"/>
  <c r="H60" i="12"/>
  <c r="H59" i="12"/>
  <c r="H58" i="12"/>
  <c r="H57" i="12"/>
  <c r="H56" i="12"/>
  <c r="H55" i="12"/>
  <c r="H54" i="12"/>
  <c r="F53" i="12"/>
  <c r="E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53" i="12" s="1"/>
  <c r="F39" i="12"/>
  <c r="E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F23" i="12"/>
  <c r="E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F167" i="11"/>
  <c r="E167" i="11"/>
  <c r="H166" i="11"/>
  <c r="H165" i="11"/>
  <c r="H164" i="11"/>
  <c r="H163" i="11"/>
  <c r="H162" i="11"/>
  <c r="H161" i="11"/>
  <c r="H160" i="11"/>
  <c r="H159" i="11"/>
  <c r="H158" i="11"/>
  <c r="H157" i="11"/>
  <c r="F156" i="11"/>
  <c r="E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F131" i="11"/>
  <c r="E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F107" i="11"/>
  <c r="E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107" i="11" s="1"/>
  <c r="H88" i="11"/>
  <c r="H87" i="11"/>
  <c r="F86" i="11"/>
  <c r="E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F64" i="11"/>
  <c r="E64" i="11"/>
  <c r="H63" i="11"/>
  <c r="H62" i="11"/>
  <c r="H61" i="11"/>
  <c r="H60" i="11"/>
  <c r="H59" i="11"/>
  <c r="H58" i="11"/>
  <c r="H57" i="11"/>
  <c r="H56" i="11"/>
  <c r="H55" i="11"/>
  <c r="H54" i="11"/>
  <c r="F53" i="11"/>
  <c r="E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53" i="11" s="1"/>
  <c r="F39" i="11"/>
  <c r="E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F23" i="11"/>
  <c r="F170" i="11" s="1"/>
  <c r="E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F167" i="10"/>
  <c r="E167" i="10"/>
  <c r="H166" i="10"/>
  <c r="H165" i="10"/>
  <c r="H164" i="10"/>
  <c r="H163" i="10"/>
  <c r="H162" i="10"/>
  <c r="H161" i="10"/>
  <c r="H160" i="10"/>
  <c r="H159" i="10"/>
  <c r="H158" i="10"/>
  <c r="H157" i="10"/>
  <c r="H167" i="10" s="1"/>
  <c r="F156" i="10"/>
  <c r="E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56" i="10" s="1"/>
  <c r="J156" i="10" s="1"/>
  <c r="F131" i="10"/>
  <c r="E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F107" i="10"/>
  <c r="E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107" i="10" s="1"/>
  <c r="H88" i="10"/>
  <c r="H87" i="10"/>
  <c r="F86" i="10"/>
  <c r="E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F64" i="10"/>
  <c r="E64" i="10"/>
  <c r="H63" i="10"/>
  <c r="H62" i="10"/>
  <c r="H61" i="10"/>
  <c r="H60" i="10"/>
  <c r="H59" i="10"/>
  <c r="H58" i="10"/>
  <c r="H57" i="10"/>
  <c r="H56" i="10"/>
  <c r="H55" i="10"/>
  <c r="H54" i="10"/>
  <c r="H64" i="10" s="1"/>
  <c r="J64" i="10" s="1"/>
  <c r="F53" i="10"/>
  <c r="E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F39" i="10"/>
  <c r="E39" i="10"/>
  <c r="E170" i="10" s="1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39" i="10" s="1"/>
  <c r="F23" i="10"/>
  <c r="E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23" i="10" s="1"/>
  <c r="F167" i="9"/>
  <c r="E167" i="9"/>
  <c r="H166" i="9"/>
  <c r="H165" i="9"/>
  <c r="H164" i="9"/>
  <c r="H163" i="9"/>
  <c r="H162" i="9"/>
  <c r="H161" i="9"/>
  <c r="H160" i="9"/>
  <c r="H159" i="9"/>
  <c r="H158" i="9"/>
  <c r="H157" i="9"/>
  <c r="H167" i="9" s="1"/>
  <c r="F156" i="9"/>
  <c r="E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F131" i="9"/>
  <c r="E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F107" i="9"/>
  <c r="E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107" i="9" s="1"/>
  <c r="H88" i="9"/>
  <c r="H87" i="9"/>
  <c r="F86" i="9"/>
  <c r="E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86" i="9" s="1"/>
  <c r="H65" i="9"/>
  <c r="F64" i="9"/>
  <c r="E64" i="9"/>
  <c r="H63" i="9"/>
  <c r="H62" i="9"/>
  <c r="H61" i="9"/>
  <c r="H60" i="9"/>
  <c r="H59" i="9"/>
  <c r="H58" i="9"/>
  <c r="H57" i="9"/>
  <c r="H56" i="9"/>
  <c r="H55" i="9"/>
  <c r="H54" i="9"/>
  <c r="F53" i="9"/>
  <c r="E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F39" i="9"/>
  <c r="E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39" i="9" s="1"/>
  <c r="F23" i="9"/>
  <c r="E23" i="9"/>
  <c r="E170" i="9" s="1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23" i="9" s="1"/>
  <c r="H167" i="13" l="1"/>
  <c r="H131" i="13"/>
  <c r="J131" i="13" s="1"/>
  <c r="H107" i="13"/>
  <c r="E170" i="13"/>
  <c r="H86" i="13"/>
  <c r="H64" i="13"/>
  <c r="J64" i="13" s="1"/>
  <c r="J170" i="13" s="1"/>
  <c r="K170" i="13" s="1"/>
  <c r="H53" i="13"/>
  <c r="H39" i="13"/>
  <c r="F170" i="13"/>
  <c r="H23" i="13"/>
  <c r="H167" i="12"/>
  <c r="H156" i="12"/>
  <c r="J156" i="12" s="1"/>
  <c r="H131" i="12"/>
  <c r="J131" i="12" s="1"/>
  <c r="H107" i="12"/>
  <c r="H86" i="12"/>
  <c r="F170" i="12"/>
  <c r="H64" i="12"/>
  <c r="J64" i="12" s="1"/>
  <c r="H39" i="12"/>
  <c r="E170" i="12"/>
  <c r="H23" i="12"/>
  <c r="H167" i="11"/>
  <c r="H156" i="11"/>
  <c r="J156" i="11" s="1"/>
  <c r="H131" i="11"/>
  <c r="J131" i="11" s="1"/>
  <c r="H86" i="11"/>
  <c r="H64" i="11"/>
  <c r="J64" i="11" s="1"/>
  <c r="H39" i="11"/>
  <c r="H23" i="11"/>
  <c r="E170" i="11"/>
  <c r="H131" i="10"/>
  <c r="J131" i="10" s="1"/>
  <c r="J170" i="10"/>
  <c r="K170" i="10" s="1"/>
  <c r="H86" i="10"/>
  <c r="F170" i="10"/>
  <c r="H53" i="10"/>
  <c r="H156" i="9"/>
  <c r="J156" i="9" s="1"/>
  <c r="H131" i="9"/>
  <c r="J131" i="9" s="1"/>
  <c r="F170" i="9"/>
  <c r="H64" i="9"/>
  <c r="J64" i="9" s="1"/>
  <c r="H53" i="9"/>
  <c r="F167" i="8"/>
  <c r="E167" i="8"/>
  <c r="H166" i="8"/>
  <c r="H165" i="8"/>
  <c r="H164" i="8"/>
  <c r="H163" i="8"/>
  <c r="H162" i="8"/>
  <c r="H161" i="8"/>
  <c r="H160" i="8"/>
  <c r="H159" i="8"/>
  <c r="H158" i="8"/>
  <c r="H157" i="8"/>
  <c r="H167" i="8" s="1"/>
  <c r="F156" i="8"/>
  <c r="E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F131" i="8"/>
  <c r="E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F107" i="8"/>
  <c r="E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F86" i="8"/>
  <c r="E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F64" i="8"/>
  <c r="E64" i="8"/>
  <c r="H63" i="8"/>
  <c r="H62" i="8"/>
  <c r="H61" i="8"/>
  <c r="H60" i="8"/>
  <c r="H59" i="8"/>
  <c r="H58" i="8"/>
  <c r="H57" i="8"/>
  <c r="H56" i="8"/>
  <c r="H55" i="8"/>
  <c r="H54" i="8"/>
  <c r="H64" i="8" s="1"/>
  <c r="J64" i="8" s="1"/>
  <c r="F53" i="8"/>
  <c r="E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F39" i="8"/>
  <c r="E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39" i="8" s="1"/>
  <c r="H24" i="8"/>
  <c r="F23" i="8"/>
  <c r="E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F167" i="7"/>
  <c r="E167" i="7"/>
  <c r="H166" i="7"/>
  <c r="H165" i="7"/>
  <c r="H164" i="7"/>
  <c r="H163" i="7"/>
  <c r="H162" i="7"/>
  <c r="H161" i="7"/>
  <c r="H160" i="7"/>
  <c r="H159" i="7"/>
  <c r="H158" i="7"/>
  <c r="H157" i="7"/>
  <c r="H167" i="7" s="1"/>
  <c r="F156" i="7"/>
  <c r="E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F131" i="7"/>
  <c r="E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F107" i="7"/>
  <c r="E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F86" i="7"/>
  <c r="E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F64" i="7"/>
  <c r="E64" i="7"/>
  <c r="H63" i="7"/>
  <c r="H62" i="7"/>
  <c r="H61" i="7"/>
  <c r="H60" i="7"/>
  <c r="H59" i="7"/>
  <c r="H58" i="7"/>
  <c r="H57" i="7"/>
  <c r="H56" i="7"/>
  <c r="H55" i="7"/>
  <c r="H54" i="7"/>
  <c r="H64" i="7" s="1"/>
  <c r="J64" i="7" s="1"/>
  <c r="F53" i="7"/>
  <c r="E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F39" i="7"/>
  <c r="E39" i="7"/>
  <c r="E170" i="7" s="1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F23" i="7"/>
  <c r="E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F167" i="6"/>
  <c r="E167" i="6"/>
  <c r="H166" i="6"/>
  <c r="H165" i="6"/>
  <c r="H164" i="6"/>
  <c r="H163" i="6"/>
  <c r="H162" i="6"/>
  <c r="H161" i="6"/>
  <c r="H160" i="6"/>
  <c r="H159" i="6"/>
  <c r="H158" i="6"/>
  <c r="H157" i="6"/>
  <c r="H167" i="6" s="1"/>
  <c r="F156" i="6"/>
  <c r="E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F131" i="6"/>
  <c r="E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F107" i="6"/>
  <c r="E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F86" i="6"/>
  <c r="E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F64" i="6"/>
  <c r="E64" i="6"/>
  <c r="H63" i="6"/>
  <c r="H62" i="6"/>
  <c r="H61" i="6"/>
  <c r="H60" i="6"/>
  <c r="H59" i="6"/>
  <c r="H58" i="6"/>
  <c r="H57" i="6"/>
  <c r="H56" i="6"/>
  <c r="H55" i="6"/>
  <c r="H54" i="6"/>
  <c r="H64" i="6" s="1"/>
  <c r="J64" i="6" s="1"/>
  <c r="F53" i="6"/>
  <c r="E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F39" i="6"/>
  <c r="E39" i="6"/>
  <c r="E170" i="6" s="1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F23" i="6"/>
  <c r="E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23" i="6" s="1"/>
  <c r="F167" i="5"/>
  <c r="E167" i="5"/>
  <c r="H166" i="5"/>
  <c r="H165" i="5"/>
  <c r="H164" i="5"/>
  <c r="H163" i="5"/>
  <c r="H162" i="5"/>
  <c r="H161" i="5"/>
  <c r="H160" i="5"/>
  <c r="H159" i="5"/>
  <c r="H158" i="5"/>
  <c r="H157" i="5"/>
  <c r="H167" i="5" s="1"/>
  <c r="F156" i="5"/>
  <c r="E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F131" i="5"/>
  <c r="E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F107" i="5"/>
  <c r="E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107" i="5" s="1"/>
  <c r="F86" i="5"/>
  <c r="E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F64" i="5"/>
  <c r="E64" i="5"/>
  <c r="H63" i="5"/>
  <c r="H62" i="5"/>
  <c r="H61" i="5"/>
  <c r="H60" i="5"/>
  <c r="H59" i="5"/>
  <c r="H58" i="5"/>
  <c r="H57" i="5"/>
  <c r="H56" i="5"/>
  <c r="H55" i="5"/>
  <c r="H54" i="5"/>
  <c r="H64" i="5" s="1"/>
  <c r="J64" i="5" s="1"/>
  <c r="F53" i="5"/>
  <c r="E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F39" i="5"/>
  <c r="F170" i="5" s="1"/>
  <c r="E39" i="5"/>
  <c r="E170" i="5" s="1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39" i="5" s="1"/>
  <c r="F23" i="5"/>
  <c r="E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23" i="5" s="1"/>
  <c r="F167" i="4"/>
  <c r="E167" i="4"/>
  <c r="H166" i="4"/>
  <c r="H165" i="4"/>
  <c r="H164" i="4"/>
  <c r="H163" i="4"/>
  <c r="H162" i="4"/>
  <c r="H161" i="4"/>
  <c r="H160" i="4"/>
  <c r="H159" i="4"/>
  <c r="H158" i="4"/>
  <c r="H157" i="4"/>
  <c r="H167" i="4" s="1"/>
  <c r="F156" i="4"/>
  <c r="E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F131" i="4"/>
  <c r="E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F107" i="4"/>
  <c r="E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107" i="4" s="1"/>
  <c r="H88" i="4"/>
  <c r="H87" i="4"/>
  <c r="F86" i="4"/>
  <c r="E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86" i="4" s="1"/>
  <c r="F64" i="4"/>
  <c r="E64" i="4"/>
  <c r="H63" i="4"/>
  <c r="H62" i="4"/>
  <c r="H61" i="4"/>
  <c r="H60" i="4"/>
  <c r="H59" i="4"/>
  <c r="H58" i="4"/>
  <c r="H57" i="4"/>
  <c r="H56" i="4"/>
  <c r="H55" i="4"/>
  <c r="H54" i="4"/>
  <c r="F53" i="4"/>
  <c r="E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F39" i="4"/>
  <c r="E39" i="4"/>
  <c r="E170" i="4" s="1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39" i="4" s="1"/>
  <c r="F23" i="4"/>
  <c r="E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23" i="4" s="1"/>
  <c r="F167" i="3"/>
  <c r="E167" i="3"/>
  <c r="H166" i="3"/>
  <c r="H165" i="3"/>
  <c r="H164" i="3"/>
  <c r="H163" i="3"/>
  <c r="H162" i="3"/>
  <c r="H161" i="3"/>
  <c r="H160" i="3"/>
  <c r="H159" i="3"/>
  <c r="H158" i="3"/>
  <c r="H157" i="3"/>
  <c r="F156" i="3"/>
  <c r="E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F131" i="3"/>
  <c r="E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F107" i="3"/>
  <c r="E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F86" i="3"/>
  <c r="E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F64" i="3"/>
  <c r="E64" i="3"/>
  <c r="H63" i="3"/>
  <c r="H62" i="3"/>
  <c r="H61" i="3"/>
  <c r="H60" i="3"/>
  <c r="H59" i="3"/>
  <c r="H58" i="3"/>
  <c r="H57" i="3"/>
  <c r="H56" i="3"/>
  <c r="H55" i="3"/>
  <c r="H54" i="3"/>
  <c r="H64" i="3" s="1"/>
  <c r="J64" i="3" s="1"/>
  <c r="F53" i="3"/>
  <c r="E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F39" i="3"/>
  <c r="E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F23" i="3"/>
  <c r="E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F167" i="2"/>
  <c r="E167" i="2"/>
  <c r="H166" i="2"/>
  <c r="H165" i="2"/>
  <c r="H164" i="2"/>
  <c r="H163" i="2"/>
  <c r="H162" i="2"/>
  <c r="H161" i="2"/>
  <c r="H160" i="2"/>
  <c r="H159" i="2"/>
  <c r="H158" i="2"/>
  <c r="H157" i="2"/>
  <c r="F156" i="2"/>
  <c r="E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F131" i="2"/>
  <c r="E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F107" i="2"/>
  <c r="E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F86" i="2"/>
  <c r="E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F64" i="2"/>
  <c r="E64" i="2"/>
  <c r="H63" i="2"/>
  <c r="H62" i="2"/>
  <c r="H61" i="2"/>
  <c r="H60" i="2"/>
  <c r="H59" i="2"/>
  <c r="H58" i="2"/>
  <c r="H57" i="2"/>
  <c r="H56" i="2"/>
  <c r="H55" i="2"/>
  <c r="H54" i="2"/>
  <c r="F53" i="2"/>
  <c r="E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F39" i="2"/>
  <c r="E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F23" i="2"/>
  <c r="E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E23" i="1"/>
  <c r="E170" i="1" s="1"/>
  <c r="F167" i="1"/>
  <c r="E167" i="1"/>
  <c r="H166" i="1"/>
  <c r="H165" i="1"/>
  <c r="H164" i="1"/>
  <c r="H163" i="1"/>
  <c r="H162" i="1"/>
  <c r="H161" i="1"/>
  <c r="H160" i="1"/>
  <c r="H159" i="1"/>
  <c r="H158" i="1"/>
  <c r="H157" i="1"/>
  <c r="F156" i="1"/>
  <c r="E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F131" i="1"/>
  <c r="E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F107" i="1"/>
  <c r="E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107" i="1" s="1"/>
  <c r="H92" i="1"/>
  <c r="H91" i="1"/>
  <c r="H90" i="1"/>
  <c r="H89" i="1"/>
  <c r="H88" i="1"/>
  <c r="H87" i="1"/>
  <c r="F86" i="1"/>
  <c r="E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F64" i="1"/>
  <c r="E64" i="1"/>
  <c r="H63" i="1"/>
  <c r="H62" i="1"/>
  <c r="H61" i="1"/>
  <c r="H60" i="1"/>
  <c r="H59" i="1"/>
  <c r="H58" i="1"/>
  <c r="H57" i="1"/>
  <c r="H56" i="1"/>
  <c r="H55" i="1"/>
  <c r="H54" i="1"/>
  <c r="H64" i="1" s="1"/>
  <c r="J64" i="1" s="1"/>
  <c r="F53" i="1"/>
  <c r="E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F39" i="1"/>
  <c r="E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F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170" i="13" l="1"/>
  <c r="I170" i="13" s="1"/>
  <c r="J170" i="12"/>
  <c r="K170" i="12" s="1"/>
  <c r="H170" i="12"/>
  <c r="I170" i="12" s="1"/>
  <c r="J170" i="11"/>
  <c r="K170" i="11" s="1"/>
  <c r="H170" i="11"/>
  <c r="I170" i="11" s="1"/>
  <c r="H170" i="10"/>
  <c r="I170" i="10" s="1"/>
  <c r="J170" i="9"/>
  <c r="K170" i="9" s="1"/>
  <c r="H170" i="9"/>
  <c r="I170" i="9" s="1"/>
  <c r="H156" i="8"/>
  <c r="J156" i="8" s="1"/>
  <c r="E170" i="8"/>
  <c r="H131" i="8"/>
  <c r="J131" i="8" s="1"/>
  <c r="J170" i="8" s="1"/>
  <c r="K170" i="8" s="1"/>
  <c r="H107" i="8"/>
  <c r="H86" i="8"/>
  <c r="H53" i="8"/>
  <c r="H23" i="8"/>
  <c r="F170" i="8"/>
  <c r="H156" i="7"/>
  <c r="J156" i="7" s="1"/>
  <c r="H131" i="7"/>
  <c r="J131" i="7" s="1"/>
  <c r="H107" i="7"/>
  <c r="H86" i="7"/>
  <c r="H53" i="7"/>
  <c r="F170" i="7"/>
  <c r="H39" i="7"/>
  <c r="H23" i="7"/>
  <c r="H156" i="6"/>
  <c r="J156" i="6" s="1"/>
  <c r="J170" i="6" s="1"/>
  <c r="K170" i="6" s="1"/>
  <c r="H131" i="6"/>
  <c r="J131" i="6" s="1"/>
  <c r="H107" i="6"/>
  <c r="H86" i="6"/>
  <c r="H53" i="6"/>
  <c r="H39" i="6"/>
  <c r="F170" i="6"/>
  <c r="H156" i="5"/>
  <c r="J156" i="5" s="1"/>
  <c r="H131" i="5"/>
  <c r="J131" i="5" s="1"/>
  <c r="H86" i="5"/>
  <c r="H53" i="5"/>
  <c r="H156" i="4"/>
  <c r="J156" i="4" s="1"/>
  <c r="H131" i="4"/>
  <c r="J131" i="4" s="1"/>
  <c r="F170" i="4"/>
  <c r="H64" i="4"/>
  <c r="J64" i="4" s="1"/>
  <c r="H53" i="4"/>
  <c r="H167" i="3"/>
  <c r="H156" i="3"/>
  <c r="J156" i="3" s="1"/>
  <c r="H131" i="3"/>
  <c r="J131" i="3" s="1"/>
  <c r="J170" i="3" s="1"/>
  <c r="K170" i="3" s="1"/>
  <c r="H107" i="3"/>
  <c r="E170" i="3"/>
  <c r="H86" i="3"/>
  <c r="H53" i="3"/>
  <c r="H39" i="3"/>
  <c r="F170" i="3"/>
  <c r="H23" i="3"/>
  <c r="H167" i="2"/>
  <c r="H156" i="2"/>
  <c r="J156" i="2" s="1"/>
  <c r="H131" i="2"/>
  <c r="J131" i="2" s="1"/>
  <c r="H107" i="2"/>
  <c r="E170" i="2"/>
  <c r="H86" i="2"/>
  <c r="H64" i="2"/>
  <c r="J64" i="2" s="1"/>
  <c r="H53" i="2"/>
  <c r="H39" i="2"/>
  <c r="H167" i="1"/>
  <c r="H156" i="1"/>
  <c r="J156" i="1" s="1"/>
  <c r="H131" i="1"/>
  <c r="J131" i="1" s="1"/>
  <c r="J170" i="1" s="1"/>
  <c r="K170" i="1" s="1"/>
  <c r="H86" i="1"/>
  <c r="H53" i="1"/>
  <c r="F170" i="1"/>
  <c r="H39" i="1"/>
  <c r="H23" i="1"/>
  <c r="H23" i="2"/>
  <c r="F170" i="2"/>
  <c r="J170" i="5"/>
  <c r="K170" i="5" s="1"/>
  <c r="H170" i="8" l="1"/>
  <c r="I170" i="8" s="1"/>
  <c r="J170" i="7"/>
  <c r="K170" i="7" s="1"/>
  <c r="H170" i="7"/>
  <c r="I170" i="7" s="1"/>
  <c r="H170" i="6"/>
  <c r="I170" i="6" s="1"/>
  <c r="H170" i="5"/>
  <c r="I170" i="5" s="1"/>
  <c r="J170" i="4"/>
  <c r="K170" i="4" s="1"/>
  <c r="H170" i="4"/>
  <c r="I170" i="4" s="1"/>
  <c r="H170" i="3"/>
  <c r="I170" i="3" s="1"/>
  <c r="J170" i="2"/>
  <c r="K170" i="2" s="1"/>
  <c r="H170" i="2"/>
  <c r="I170" i="2" s="1"/>
  <c r="H170" i="1"/>
  <c r="I170" i="1" s="1"/>
</calcChain>
</file>

<file path=xl/sharedStrings.xml><?xml version="1.0" encoding="utf-8"?>
<sst xmlns="http://schemas.openxmlformats.org/spreadsheetml/2006/main" count="23303" uniqueCount="103">
  <si>
    <t>In-Person Workshop - Individual Survey Tally Sheet</t>
  </si>
  <si>
    <t>Number:</t>
  </si>
  <si>
    <t>Focus Area</t>
  </si>
  <si>
    <t>Subarea</t>
  </si>
  <si>
    <t>Option</t>
  </si>
  <si>
    <t xml:space="preserve">Land Use </t>
  </si>
  <si>
    <t>No Change Option  Selected</t>
  </si>
  <si>
    <t>Change Option Selected</t>
  </si>
  <si>
    <t>Met Objective of  Change in 3  Focus Areas? Y=1/N=0</t>
  </si>
  <si>
    <t>Dwelling Units Added</t>
  </si>
  <si>
    <t>Met Objective of Adding 5K? Y=1/N=0</t>
  </si>
  <si>
    <t>Dwelling Units Added Near Trolley</t>
  </si>
  <si>
    <t>Met Objective of allocating 40% or 2k Near Trolley? Y=1/N=0</t>
  </si>
  <si>
    <t>A</t>
  </si>
  <si>
    <t>Current Plan</t>
  </si>
  <si>
    <t>Community Center 0-29 du/acre</t>
  </si>
  <si>
    <t>Community Commercial 0-44 du/acre</t>
  </si>
  <si>
    <t>Communty Commercial 0-54 du/acre</t>
  </si>
  <si>
    <t>Community Commercial 0-73 du/acre</t>
  </si>
  <si>
    <t>No Response</t>
  </si>
  <si>
    <t>B</t>
  </si>
  <si>
    <t>Residential Low-Medium 10-14 du/acre</t>
  </si>
  <si>
    <t>Residential Medium 15-29 du/acre</t>
  </si>
  <si>
    <t>Residential Medium-High 30-44 du/acre</t>
  </si>
  <si>
    <t>C</t>
  </si>
  <si>
    <t>Community Commerical 0-54 du/acre</t>
  </si>
  <si>
    <t>D</t>
  </si>
  <si>
    <t>Neighborhood Commercial 0-44 du/acre</t>
  </si>
  <si>
    <t>Neighobrhood Commercial 0-54 du/acre</t>
  </si>
  <si>
    <t>Neighborhood Commercial 0-73 du/acre</t>
  </si>
  <si>
    <t>FOCUS AREA 1 TOTAL</t>
  </si>
  <si>
    <t>General Commercial 0-29 du/acre</t>
  </si>
  <si>
    <t>Neigborhood Commerical 0-44 du/acre</t>
  </si>
  <si>
    <t>Neighborhood Commercial 0-54 du/acre</t>
  </si>
  <si>
    <t>Residential Medium-High 30-54 du/acre</t>
  </si>
  <si>
    <t xml:space="preserve">Neighborhood Commerical - RESIDENTIAL PROHIBITED </t>
  </si>
  <si>
    <t>Community Commercial  0-29 du/acre</t>
  </si>
  <si>
    <t>Community Commerical 0-44 du/acre</t>
  </si>
  <si>
    <t>Community Commercial  0-54 du/acre</t>
  </si>
  <si>
    <t>FOCUS AREA 2 TOTAL</t>
  </si>
  <si>
    <t>Neighborhood Commercial 0-29 du/acre</t>
  </si>
  <si>
    <t>Current  Plan</t>
  </si>
  <si>
    <t>Neighborhood Commerical 0-29 du/acre</t>
  </si>
  <si>
    <t>Neighborhood Commerical 0-44 du/acre</t>
  </si>
  <si>
    <t>Neighborhood Commerical 0-54 du/acre</t>
  </si>
  <si>
    <t>Neighoborhood Commerical 0-73 du/acre</t>
  </si>
  <si>
    <t xml:space="preserve">FOCUS AREA 3 TOTAL </t>
  </si>
  <si>
    <t>Industrial - RESIDENTIAL PROHIBITED</t>
  </si>
  <si>
    <t>Community Commercial 0-54 du/acre</t>
  </si>
  <si>
    <t>Community Commerical 0-109 du/acre</t>
  </si>
  <si>
    <t>No Designation (Right-of-Way)</t>
  </si>
  <si>
    <t>Community Commerical 0-73 du/acre</t>
  </si>
  <si>
    <t>Community Conmmercial 0-109 du/acre</t>
  </si>
  <si>
    <t>FOCUS AREA 4 TOTAL</t>
  </si>
  <si>
    <t>Neighborhood  Commercial 0-29 du/acre</t>
  </si>
  <si>
    <t>Office Commerical 0-29 du/acre</t>
  </si>
  <si>
    <t>Office Commerical 0-44 du/acre</t>
  </si>
  <si>
    <t>Office Commerical 0-54 du/acre</t>
  </si>
  <si>
    <t xml:space="preserve">Current Plan </t>
  </si>
  <si>
    <t>E</t>
  </si>
  <si>
    <t>Office Commercial 0-54 du/acre</t>
  </si>
  <si>
    <t>FOCUS AREA 5 TOTAL</t>
  </si>
  <si>
    <t>Community Center - RESIDENTIAL PROHIBITED</t>
  </si>
  <si>
    <t>Community Commercial 0-29 du/acre</t>
  </si>
  <si>
    <t>Commuity Center - RESIDENTIAL PROHIBITED</t>
  </si>
  <si>
    <t>FOCUS AREA 6 TOTAL</t>
  </si>
  <si>
    <t>General Commerical 0-29 du/acre</t>
  </si>
  <si>
    <t>Residential Medium 15-36 du/acre</t>
  </si>
  <si>
    <t>Residential Low 5-9 du/acre</t>
  </si>
  <si>
    <t>Residential Medium 15-20 du/acre</t>
  </si>
  <si>
    <t>FOCUS AREA 7 TOTAL</t>
  </si>
  <si>
    <t>Light Industrial - RESIDENTIAL PROHIBITED</t>
  </si>
  <si>
    <t>Mobile Home Park</t>
  </si>
  <si>
    <t>FOCUS AREA 8 TOTAL</t>
  </si>
  <si>
    <t>FOCUS AREA 9 TOTAL</t>
  </si>
  <si>
    <t>1`</t>
  </si>
  <si>
    <t>Total Survey Responses</t>
  </si>
  <si>
    <t>Objective 1</t>
  </si>
  <si>
    <t>Make changes to a minimum of three focus areas</t>
  </si>
  <si>
    <t>Objective 2</t>
  </si>
  <si>
    <t>Add 5k units above the current plan</t>
  </si>
  <si>
    <t>Objective 3</t>
  </si>
  <si>
    <t>Total # D/U's added</t>
  </si>
  <si>
    <t>Total # D/U's added near Trolley</t>
  </si>
  <si>
    <t xml:space="preserve">Number Change options selected  </t>
  </si>
  <si>
    <t>40% (2k) near Trolley</t>
  </si>
  <si>
    <t xml:space="preserve"> </t>
  </si>
  <si>
    <t>Met</t>
  </si>
  <si>
    <t>Did not meet</t>
  </si>
  <si>
    <t xml:space="preserve">Met </t>
  </si>
  <si>
    <t>Dwelling Units added near Trolley</t>
  </si>
  <si>
    <t>Goal</t>
  </si>
  <si>
    <t xml:space="preserve">Average </t>
  </si>
  <si>
    <t>Average</t>
  </si>
  <si>
    <r>
      <rPr>
        <b/>
        <sz val="11"/>
        <color theme="1"/>
        <rFont val="Open Sans"/>
        <family val="2"/>
      </rPr>
      <t>Number of No Change options selected</t>
    </r>
    <r>
      <rPr>
        <sz val="11"/>
        <color theme="1"/>
        <rFont val="Open Sans"/>
        <family val="2"/>
      </rPr>
      <t xml:space="preserve"> </t>
    </r>
  </si>
  <si>
    <t>Most Selected Scenarios by Focus &amp; Sub-Area</t>
  </si>
  <si>
    <t>No. of Selections</t>
  </si>
  <si>
    <t>Du's Above Current Plan</t>
  </si>
  <si>
    <t>TOTAL UNITS</t>
  </si>
  <si>
    <t>Average # D/U's added near Trolley</t>
  </si>
  <si>
    <t>Avg. # D/U added</t>
  </si>
  <si>
    <t>Cl</t>
  </si>
  <si>
    <t>CLAIREMONT LAND USE WORKSHOP RESULTS (in-person)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</si>
</sst>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4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Calibri"/>
      <family val="2"/>
      <scheme val="minor"/>
    </font>
    <font>
      <b/>
      <sz val="10"/>
      <color theme="1"/>
      <name val="Open Sans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Open Sans"/>
      <family val="2"/>
    </font>
    <font>
      <sz val="16"/>
      <color theme="1"/>
      <name val="Calibri"/>
      <family val="2"/>
      <scheme val="minor"/>
    </font>
    <font>
      <u/>
      <sz val="10"/>
      <color theme="1"/>
      <name val="Open Sans"/>
      <family val="2"/>
    </font>
    <font>
      <b/>
      <sz val="8"/>
      <color theme="1"/>
      <name val="Open Sans"/>
      <family val="2"/>
    </font>
    <font>
      <sz val="16"/>
      <color theme="1"/>
      <name val="Open Sans"/>
      <family val="2"/>
    </font>
    <font>
      <sz val="11"/>
      <color theme="1"/>
      <name val="Open Sans"/>
      <family val="2"/>
    </font>
    <font>
      <b/>
      <sz val="11"/>
      <color theme="1"/>
      <name val="Open Sans"/>
      <family val="2"/>
    </font>
    <font>
      <b/>
      <sz val="11"/>
      <color theme="1"/>
      <name val="Calibri"/>
      <family val="2"/>
      <scheme val="minor"/>
    </font>
    <font>
      <b/>
      <sz val="36"/>
      <color theme="1"/>
      <name val="Open Sans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 tint="-0.1499984740745262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theme="0" tint="-0.14999847407452621"/>
      </top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justify"/>
    </xf>
    <xf numFmtId="0" fontId="3" fillId="0" borderId="0" xfId="0" applyFont="1" applyAlignment="1">
      <alignment horizontal="left" vertical="justify"/>
    </xf>
    <xf numFmtId="0" fontId="1" fillId="0" borderId="0" xfId="0" applyFont="1" applyAlignment="1">
      <alignment vertical="justify"/>
    </xf>
    <xf numFmtId="0" fontId="1" fillId="0" borderId="0" xfId="0" applyFont="1" applyAlignment="1">
      <alignment horizontal="left" vertical="justify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7" fillId="0" borderId="0" xfId="0" applyNumberFormat="1" applyFont="1"/>
    <xf numFmtId="0" fontId="7" fillId="0" borderId="0" xfId="0" applyFont="1"/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right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/>
    </xf>
    <xf numFmtId="0" fontId="2" fillId="0" borderId="18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4" borderId="13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/>
    <xf numFmtId="0" fontId="3" fillId="0" borderId="20" xfId="0" applyFont="1" applyBorder="1"/>
    <xf numFmtId="0" fontId="2" fillId="0" borderId="1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/>
    <xf numFmtId="0" fontId="11" fillId="0" borderId="0" xfId="0" applyFont="1" applyFill="1"/>
    <xf numFmtId="0" fontId="12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0" fontId="12" fillId="0" borderId="0" xfId="0" applyFont="1"/>
    <xf numFmtId="0" fontId="14" fillId="0" borderId="0" xfId="0" applyFont="1" applyAlignment="1">
      <alignment horizontal="center"/>
    </xf>
    <xf numFmtId="0" fontId="14" fillId="0" borderId="0" xfId="0" applyFont="1"/>
    <xf numFmtId="0" fontId="12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/>
    <xf numFmtId="0" fontId="13" fillId="0" borderId="2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0" fillId="0" borderId="3" xfId="0" applyBorder="1"/>
    <xf numFmtId="1" fontId="0" fillId="0" borderId="0" xfId="0" applyNumberFormat="1" applyAlignment="1">
      <alignment horizontal="center"/>
    </xf>
    <xf numFmtId="1" fontId="12" fillId="0" borderId="0" xfId="0" applyNumberFormat="1" applyFont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Border="1"/>
    <xf numFmtId="0" fontId="4" fillId="3" borderId="4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right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right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/>
    </xf>
    <xf numFmtId="0" fontId="3" fillId="0" borderId="0" xfId="0" applyFont="1" applyFill="1" applyBorder="1"/>
    <xf numFmtId="0" fontId="4" fillId="4" borderId="8" xfId="0" applyFont="1" applyFill="1" applyBorder="1" applyAlignment="1">
      <alignment horizontal="right" vertical="center" wrapText="1"/>
    </xf>
    <xf numFmtId="0" fontId="4" fillId="4" borderId="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1" fillId="0" borderId="0" xfId="0" applyFont="1" applyAlignment="1">
      <alignment vertical="justify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Objective 1</a:t>
            </a:r>
          </a:p>
          <a:p>
            <a:pPr>
              <a:defRPr b="1"/>
            </a:pPr>
            <a:r>
              <a:rPr lang="en-US" sz="1000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(Change</a:t>
            </a:r>
            <a:r>
              <a:rPr lang="en-US" sz="1000" b="1" baseline="0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 in 3 Focus Areas)</a:t>
            </a:r>
            <a:endParaRPr lang="en-US" sz="1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Results!$B$11</c:f>
              <c:strCache>
                <c:ptCount val="1"/>
                <c:pt idx="0">
                  <c:v>Objective 1</c:v>
                </c:pt>
              </c:strCache>
            </c:strRef>
          </c:tx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B5-4BB8-8943-5A917608243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B5-4BB8-8943-5A9176082432}"/>
              </c:ext>
            </c:extLst>
          </c:dPt>
          <c:dLbls>
            <c:dLbl>
              <c:idx val="0"/>
              <c:layout>
                <c:manualLayout>
                  <c:x val="-0.12474595363079614"/>
                  <c:y val="-3.80595654709827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B5-4BB8-8943-5A9176082432}"/>
                </c:ext>
              </c:extLst>
            </c:dLbl>
            <c:dLbl>
              <c:idx val="1"/>
              <c:layout>
                <c:manualLayout>
                  <c:x val="0.12821642607174102"/>
                  <c:y val="4.50284339457567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5-4BB8-8943-5A9176082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Results!$C$10:$D$10</c:f>
              <c:strCache>
                <c:ptCount val="2"/>
                <c:pt idx="0">
                  <c:v>Met</c:v>
                </c:pt>
                <c:pt idx="1">
                  <c:v>Did not meet</c:v>
                </c:pt>
              </c:strCache>
            </c:strRef>
          </c:cat>
          <c:val>
            <c:numRef>
              <c:f>Results!$C$11:$D$11</c:f>
              <c:numCache>
                <c:formatCode>General</c:formatCode>
                <c:ptCount val="2"/>
                <c:pt idx="0">
                  <c:v>53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B5-4BB8-8943-5A917608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Results!$B$15</c:f>
              <c:strCache>
                <c:ptCount val="1"/>
                <c:pt idx="0">
                  <c:v>Objective 3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5BE-4448-94EE-16B02CD55BA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E-4448-94EE-16B02CD55BA2}"/>
              </c:ext>
            </c:extLst>
          </c:dPt>
          <c:dLbls>
            <c:dLbl>
              <c:idx val="0"/>
              <c:layout>
                <c:manualLayout>
                  <c:x val="-0.11438823272090988"/>
                  <c:y val="0.1072120151647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E-4448-94EE-16B02CD55BA2}"/>
                </c:ext>
              </c:extLst>
            </c:dLbl>
            <c:dLbl>
              <c:idx val="1"/>
              <c:layout>
                <c:manualLayout>
                  <c:x val="0.11508070866141733"/>
                  <c:y val="-7.59372265966754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E-4448-94EE-16B02CD55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Results!$C$14:$D$14</c:f>
              <c:strCache>
                <c:ptCount val="2"/>
                <c:pt idx="0">
                  <c:v>Met </c:v>
                </c:pt>
                <c:pt idx="1">
                  <c:v>Did not meet</c:v>
                </c:pt>
              </c:strCache>
            </c:strRef>
          </c:cat>
          <c:val>
            <c:numRef>
              <c:f>Results!$C$15:$D$15</c:f>
              <c:numCache>
                <c:formatCode>General</c:formatCode>
                <c:ptCount val="2"/>
                <c:pt idx="0">
                  <c:v>32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E-4448-94EE-16B02CD5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Average number of Dwelling Units added per person Community 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Results!$Q$3</c:f>
              <c:strCache>
                <c:ptCount val="1"/>
                <c:pt idx="0">
                  <c:v>Average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Results!$R$2:$S$2</c:f>
              <c:strCache>
                <c:ptCount val="1"/>
                <c:pt idx="0">
                  <c:v>Dwelling Units Added</c:v>
                </c:pt>
              </c:strCache>
            </c:strRef>
          </c:cat>
          <c:val>
            <c:numRef>
              <c:f>Results!$R$3:$S$3</c:f>
              <c:numCache>
                <c:formatCode>General</c:formatCode>
                <c:ptCount val="2"/>
                <c:pt idx="0">
                  <c:v>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9-404F-9488-A90404A98ED5}"/>
            </c:ext>
          </c:extLst>
        </c:ser>
        <c:ser>
          <c:idx val="1"/>
          <c:order val="1"/>
          <c:tx>
            <c:strRef>
              <c:f>Results!$Q$4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Results!$R$2:$S$2</c:f>
              <c:strCache>
                <c:ptCount val="1"/>
                <c:pt idx="0">
                  <c:v>Dwelling Units Added</c:v>
                </c:pt>
              </c:strCache>
            </c:strRef>
          </c:cat>
          <c:val>
            <c:numRef>
              <c:f>Results!$R$4:$S$4</c:f>
              <c:numCache>
                <c:formatCode>General</c:formatCode>
                <c:ptCount val="2"/>
                <c:pt idx="0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9-404F-9488-A90404A9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80128"/>
        <c:axId val="479680456"/>
      </c:barChart>
      <c:catAx>
        <c:axId val="4796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479680456"/>
        <c:crosses val="autoZero"/>
        <c:auto val="1"/>
        <c:lblAlgn val="ctr"/>
        <c:lblOffset val="100"/>
        <c:noMultiLvlLbl val="0"/>
      </c:catAx>
      <c:valAx>
        <c:axId val="479680456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96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Average Number of Dwelling Units added per person near Trolley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Results!$W$3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Results!$X$2:$Y$2</c:f>
              <c:strCache>
                <c:ptCount val="1"/>
                <c:pt idx="0">
                  <c:v>Dwelling Units added near Trolley</c:v>
                </c:pt>
              </c:strCache>
            </c:strRef>
          </c:cat>
          <c:val>
            <c:numRef>
              <c:f>Results!$X$3:$Y$3</c:f>
              <c:numCache>
                <c:formatCode>General</c:formatCode>
                <c:ptCount val="2"/>
                <c:pt idx="0">
                  <c:v>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9-4C15-B796-E36552A305B7}"/>
            </c:ext>
          </c:extLst>
        </c:ser>
        <c:ser>
          <c:idx val="1"/>
          <c:order val="1"/>
          <c:tx>
            <c:strRef>
              <c:f>Results!$W$4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AE9-4C15-B796-E36552A305B7}"/>
              </c:ext>
            </c:extLst>
          </c:dPt>
          <c:cat>
            <c:strRef>
              <c:f>Results!$X$2:$Y$2</c:f>
              <c:strCache>
                <c:ptCount val="1"/>
                <c:pt idx="0">
                  <c:v>Dwelling Units added near Trolley</c:v>
                </c:pt>
              </c:strCache>
            </c:strRef>
          </c:cat>
          <c:val>
            <c:numRef>
              <c:f>Results!$X$4:$Y$4</c:f>
              <c:numCache>
                <c:formatCode>General</c:formatCode>
                <c:ptCount val="2"/>
                <c:pt idx="0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9-4C15-B796-E36552A3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117520"/>
        <c:axId val="426117848"/>
      </c:barChart>
      <c:catAx>
        <c:axId val="42611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426117848"/>
        <c:crosses val="autoZero"/>
        <c:auto val="1"/>
        <c:lblAlgn val="ctr"/>
        <c:lblOffset val="100"/>
        <c:noMultiLvlLbl val="0"/>
      </c:catAx>
      <c:valAx>
        <c:axId val="426117848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11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Objective 2</a:t>
            </a:r>
            <a:r>
              <a:rPr lang="en-US" sz="2000" b="1" baseline="0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  </a:t>
            </a:r>
          </a:p>
          <a:p>
            <a:pPr>
              <a:defRPr b="1"/>
            </a:pPr>
            <a:r>
              <a:rPr lang="en-US" sz="1000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(Add 5k new units)</a:t>
            </a:r>
          </a:p>
        </c:rich>
      </c:tx>
      <c:layout>
        <c:manualLayout>
          <c:xMode val="edge"/>
          <c:yMode val="edge"/>
          <c:x val="0.3481041119860017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Results!$B$13</c:f>
              <c:strCache>
                <c:ptCount val="1"/>
                <c:pt idx="0">
                  <c:v>Objective 2</c:v>
                </c:pt>
              </c:strCache>
            </c:strRef>
          </c:tx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E-4DFF-B230-B45905524B7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FE-4DFF-B230-B45905524B76}"/>
              </c:ext>
            </c:extLst>
          </c:dPt>
          <c:dLbls>
            <c:dLbl>
              <c:idx val="0"/>
              <c:layout>
                <c:manualLayout>
                  <c:x val="-9.8815835520559933E-2"/>
                  <c:y val="0.1328907844852726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FE-4DFF-B230-B45905524B76}"/>
                </c:ext>
              </c:extLst>
            </c:dLbl>
            <c:dLbl>
              <c:idx val="1"/>
              <c:layout>
                <c:manualLayout>
                  <c:x val="0.12173075240594926"/>
                  <c:y val="-0.1432826625838436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E-4DFF-B230-B45905524B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Results!$C$12:$D$12</c:f>
              <c:strCache>
                <c:ptCount val="2"/>
                <c:pt idx="0">
                  <c:v>Met </c:v>
                </c:pt>
                <c:pt idx="1">
                  <c:v>Did not meet</c:v>
                </c:pt>
              </c:strCache>
            </c:strRef>
          </c:cat>
          <c:val>
            <c:numRef>
              <c:f>Results!$C$13:$D$13</c:f>
              <c:numCache>
                <c:formatCode>General</c:formatCode>
                <c:ptCount val="2"/>
                <c:pt idx="0">
                  <c:v>26</c:v>
                </c:pt>
                <c:pt idx="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FE-4DFF-B230-B4590552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Objective 3</a:t>
            </a:r>
          </a:p>
          <a:p>
            <a:pPr>
              <a:defRPr b="1"/>
            </a:pPr>
            <a:r>
              <a:rPr lang="en-US" sz="1000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40% (2k) near</a:t>
            </a:r>
            <a:r>
              <a:rPr lang="en-US" sz="1000" b="1" baseline="0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 Transit</a:t>
            </a:r>
            <a:endParaRPr lang="en-US" sz="1000" b="1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Results!$B$15</c:f>
              <c:strCache>
                <c:ptCount val="1"/>
                <c:pt idx="0">
                  <c:v>Objective 3</c:v>
                </c:pt>
              </c:strCache>
            </c:strRef>
          </c:tx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9A-4F30-B4E1-ECB351A6EEE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9A-4F30-B4E1-ECB351A6EEE5}"/>
              </c:ext>
            </c:extLst>
          </c:dPt>
          <c:dLbls>
            <c:dLbl>
              <c:idx val="0"/>
              <c:layout>
                <c:manualLayout>
                  <c:x val="-0.11438823272090988"/>
                  <c:y val="0.10721201516477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9A-4F30-B4E1-ECB351A6EEE5}"/>
                </c:ext>
              </c:extLst>
            </c:dLbl>
            <c:dLbl>
              <c:idx val="1"/>
              <c:layout>
                <c:manualLayout>
                  <c:x val="0.13174737532808398"/>
                  <c:y val="-0.1129742636337124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9A-4F30-B4E1-ECB351A6E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Results!$C$14:$D$14</c:f>
              <c:strCache>
                <c:ptCount val="2"/>
                <c:pt idx="0">
                  <c:v>Met </c:v>
                </c:pt>
                <c:pt idx="1">
                  <c:v>Did not meet</c:v>
                </c:pt>
              </c:strCache>
            </c:strRef>
          </c:cat>
          <c:val>
            <c:numRef>
              <c:f>Results!$C$15:$D$15</c:f>
              <c:numCache>
                <c:formatCode>General</c:formatCode>
                <c:ptCount val="2"/>
                <c:pt idx="0">
                  <c:v>32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9A-4F30-B4E1-ECB351A6E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n-US" sz="1400" b="1"/>
              <a:t>Change vs. No Change selections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9E-49D8-8547-E1FD21AB4BA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9E-49D8-8547-E1FD21AB4BA7}"/>
              </c:ext>
            </c:extLst>
          </c:dPt>
          <c:dLbls>
            <c:dLbl>
              <c:idx val="0"/>
              <c:layout>
                <c:manualLayout>
                  <c:x val="-0.1167148387214164"/>
                  <c:y val="7.832822980460776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9E-49D8-8547-E1FD21AB4BA7}"/>
                </c:ext>
              </c:extLst>
            </c:dLbl>
            <c:dLbl>
              <c:idx val="1"/>
              <c:layout>
                <c:manualLayout>
                  <c:x val="0.11544371511619965"/>
                  <c:y val="1.071048410615339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9E-49D8-8547-E1FD21AB4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Results!$B$2:$C$2</c:f>
              <c:strCache>
                <c:ptCount val="2"/>
                <c:pt idx="0">
                  <c:v>No Change Option  Selected</c:v>
                </c:pt>
                <c:pt idx="1">
                  <c:v>Change Option Selected</c:v>
                </c:pt>
              </c:strCache>
            </c:strRef>
          </c:cat>
          <c:val>
            <c:numRef>
              <c:f>Results!$B$3:$C$3</c:f>
              <c:numCache>
                <c:formatCode>General</c:formatCode>
                <c:ptCount val="2"/>
                <c:pt idx="0">
                  <c:v>1336</c:v>
                </c:pt>
                <c:pt idx="1">
                  <c:v>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9E-49D8-8547-E1FD21AB4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Average number of Dwelling Units added per person Community Wide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Results!$Q$3</c:f>
              <c:strCache>
                <c:ptCount val="1"/>
                <c:pt idx="0">
                  <c:v>Average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Results!$R$2:$S$2</c:f>
              <c:strCache>
                <c:ptCount val="1"/>
                <c:pt idx="0">
                  <c:v>Dwelling Units Added</c:v>
                </c:pt>
              </c:strCache>
            </c:strRef>
          </c:cat>
          <c:val>
            <c:numRef>
              <c:f>Results!$R$3:$S$3</c:f>
              <c:numCache>
                <c:formatCode>General</c:formatCode>
                <c:ptCount val="2"/>
                <c:pt idx="0">
                  <c:v>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D-44D5-89A1-FD833B636133}"/>
            </c:ext>
          </c:extLst>
        </c:ser>
        <c:ser>
          <c:idx val="1"/>
          <c:order val="1"/>
          <c:tx>
            <c:strRef>
              <c:f>Results!$Q$4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Results!$R$2:$S$2</c:f>
              <c:strCache>
                <c:ptCount val="1"/>
                <c:pt idx="0">
                  <c:v>Dwelling Units Added</c:v>
                </c:pt>
              </c:strCache>
            </c:strRef>
          </c:cat>
          <c:val>
            <c:numRef>
              <c:f>Results!$R$4:$S$4</c:f>
              <c:numCache>
                <c:formatCode>General</c:formatCode>
                <c:ptCount val="2"/>
                <c:pt idx="0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D-44D5-89A1-FD833B636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80128"/>
        <c:axId val="479680456"/>
      </c:barChart>
      <c:catAx>
        <c:axId val="4796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479680456"/>
        <c:crosses val="autoZero"/>
        <c:auto val="1"/>
        <c:lblAlgn val="ctr"/>
        <c:lblOffset val="100"/>
        <c:noMultiLvlLbl val="0"/>
      </c:catAx>
      <c:valAx>
        <c:axId val="479680456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47968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Average Number of Dwelling Units added per person near Trolley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Results!$W$3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Results!$X$2:$Y$2</c:f>
              <c:strCache>
                <c:ptCount val="1"/>
                <c:pt idx="0">
                  <c:v>Dwelling Units added near Trolley</c:v>
                </c:pt>
              </c:strCache>
            </c:strRef>
          </c:cat>
          <c:val>
            <c:numRef>
              <c:f>Results!$X$3:$Y$3</c:f>
              <c:numCache>
                <c:formatCode>General</c:formatCode>
                <c:ptCount val="2"/>
                <c:pt idx="0">
                  <c:v>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2-4C43-BE2D-7007F403FD8F}"/>
            </c:ext>
          </c:extLst>
        </c:ser>
        <c:ser>
          <c:idx val="1"/>
          <c:order val="1"/>
          <c:tx>
            <c:strRef>
              <c:f>Results!$W$4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D82-4C43-BE2D-7007F403FD8F}"/>
              </c:ext>
            </c:extLst>
          </c:dPt>
          <c:cat>
            <c:strRef>
              <c:f>Results!$X$2:$Y$2</c:f>
              <c:strCache>
                <c:ptCount val="1"/>
                <c:pt idx="0">
                  <c:v>Dwelling Units added near Trolley</c:v>
                </c:pt>
              </c:strCache>
            </c:strRef>
          </c:cat>
          <c:val>
            <c:numRef>
              <c:f>Results!$X$4:$Y$4</c:f>
              <c:numCache>
                <c:formatCode>General</c:formatCode>
                <c:ptCount val="2"/>
                <c:pt idx="0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82-4C43-BE2D-7007F403F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117520"/>
        <c:axId val="426117848"/>
      </c:barChart>
      <c:catAx>
        <c:axId val="42611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426117848"/>
        <c:crosses val="autoZero"/>
        <c:auto val="1"/>
        <c:lblAlgn val="ctr"/>
        <c:lblOffset val="100"/>
        <c:noMultiLvlLbl val="0"/>
      </c:catAx>
      <c:valAx>
        <c:axId val="426117848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42611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r>
              <a:rPr lang="en-US" sz="1400"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rPr>
              <a:t>Change vs. No Change selections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0A-4E09-ACA9-990EC24CDB7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D80A-4E09-ACA9-990EC24CDB73}"/>
              </c:ext>
            </c:extLst>
          </c:dPt>
          <c:dLbls>
            <c:dLbl>
              <c:idx val="0"/>
              <c:layout>
                <c:manualLayout>
                  <c:x val="-0.13057972440944882"/>
                  <c:y val="2.172171186934966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A-4E09-ACA9-990EC24CDB73}"/>
                </c:ext>
              </c:extLst>
            </c:dLbl>
            <c:dLbl>
              <c:idx val="1"/>
              <c:layout>
                <c:manualLayout>
                  <c:x val="0.13161942257217848"/>
                  <c:y val="1.99697433654126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A-4E09-ACA9-990EC24CD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Results!$B$2:$C$2</c:f>
              <c:strCache>
                <c:ptCount val="2"/>
                <c:pt idx="0">
                  <c:v>No Change Option  Selected</c:v>
                </c:pt>
                <c:pt idx="1">
                  <c:v>Change Option Selected</c:v>
                </c:pt>
              </c:strCache>
            </c:strRef>
          </c:cat>
          <c:val>
            <c:numRef>
              <c:f>Results!$B$3:$C$3</c:f>
              <c:numCache>
                <c:formatCode>General</c:formatCode>
                <c:ptCount val="2"/>
                <c:pt idx="0">
                  <c:v>1336</c:v>
                </c:pt>
                <c:pt idx="1">
                  <c:v>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A-4E09-ACA9-990EC24CD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Results!$B$11</c:f>
              <c:strCache>
                <c:ptCount val="1"/>
                <c:pt idx="0">
                  <c:v>Objective 1</c:v>
                </c:pt>
              </c:strCache>
            </c:strRef>
          </c:tx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07B-47DD-92C4-F14A204866E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7B-47DD-92C4-F14A204866E0}"/>
              </c:ext>
            </c:extLst>
          </c:dPt>
          <c:dLbls>
            <c:dLbl>
              <c:idx val="0"/>
              <c:layout>
                <c:manualLayout>
                  <c:x val="-0.12474595363079614"/>
                  <c:y val="-3.80595654709827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B-47DD-92C4-F14A204866E0}"/>
                </c:ext>
              </c:extLst>
            </c:dLbl>
            <c:dLbl>
              <c:idx val="1"/>
              <c:layout>
                <c:manualLayout>
                  <c:x val="0.12821642607174102"/>
                  <c:y val="4.50284339457567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B-47DD-92C4-F14A204866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Results!$C$10:$D$10</c:f>
              <c:strCache>
                <c:ptCount val="2"/>
                <c:pt idx="0">
                  <c:v>Met</c:v>
                </c:pt>
                <c:pt idx="1">
                  <c:v>Did not meet</c:v>
                </c:pt>
              </c:strCache>
            </c:strRef>
          </c:cat>
          <c:val>
            <c:numRef>
              <c:f>Results!$C$11:$D$11</c:f>
              <c:numCache>
                <c:formatCode>General</c:formatCode>
                <c:ptCount val="2"/>
                <c:pt idx="0">
                  <c:v>53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B-47DD-92C4-F14A20486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Results!$B$13</c:f>
              <c:strCache>
                <c:ptCount val="1"/>
                <c:pt idx="0">
                  <c:v>Objective 2</c:v>
                </c:pt>
              </c:strCache>
            </c:strRef>
          </c:tx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2F3-41A4-9A4D-A6ADB322172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F3-41A4-9A4D-A6ADB3221723}"/>
              </c:ext>
            </c:extLst>
          </c:dPt>
          <c:dLbls>
            <c:dLbl>
              <c:idx val="0"/>
              <c:layout>
                <c:manualLayout>
                  <c:x val="-9.8815835520559933E-2"/>
                  <c:y val="0.1328907844852726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3-41A4-9A4D-A6ADB3221723}"/>
                </c:ext>
              </c:extLst>
            </c:dLbl>
            <c:dLbl>
              <c:idx val="1"/>
              <c:layout>
                <c:manualLayout>
                  <c:x val="0.12173075240594926"/>
                  <c:y val="-0.1432826625838436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1A4-9A4D-A6ADB3221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Results!$C$12:$D$12</c:f>
              <c:strCache>
                <c:ptCount val="2"/>
                <c:pt idx="0">
                  <c:v>Met </c:v>
                </c:pt>
                <c:pt idx="1">
                  <c:v>Did not meet</c:v>
                </c:pt>
              </c:strCache>
            </c:strRef>
          </c:cat>
          <c:val>
            <c:numRef>
              <c:f>Results!$C$13:$D$13</c:f>
              <c:numCache>
                <c:formatCode>General</c:formatCode>
                <c:ptCount val="2"/>
                <c:pt idx="0">
                  <c:v>26</c:v>
                </c:pt>
                <c:pt idx="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3-41A4-9A4D-A6ADB3221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</xdr:row>
      <xdr:rowOff>0</xdr:rowOff>
    </xdr:from>
    <xdr:to>
      <xdr:col>30</xdr:col>
      <xdr:colOff>22413</xdr:colOff>
      <xdr:row>9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D266663-DB66-4B64-833B-6B3DFBF517E8}"/>
            </a:ext>
          </a:extLst>
        </xdr:cNvPr>
        <xdr:cNvSpPr/>
      </xdr:nvSpPr>
      <xdr:spPr>
        <a:xfrm>
          <a:off x="3001496" y="661147"/>
          <a:ext cx="15174446" cy="1655109"/>
        </a:xfrm>
        <a:prstGeom prst="rect">
          <a:avLst/>
        </a:prstGeom>
        <a:noFill/>
        <a:ln w="31750">
          <a:solidFill>
            <a:schemeClr val="tx1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600075</xdr:colOff>
      <xdr:row>10</xdr:row>
      <xdr:rowOff>9525</xdr:rowOff>
    </xdr:from>
    <xdr:to>
      <xdr:col>11</xdr:col>
      <xdr:colOff>295275</xdr:colOff>
      <xdr:row>24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29E51C-DD4D-4E86-B4C8-3A883FD14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600075</xdr:colOff>
      <xdr:row>10</xdr:row>
      <xdr:rowOff>0</xdr:rowOff>
    </xdr:from>
    <xdr:to>
      <xdr:col>19</xdr:col>
      <xdr:colOff>295275</xdr:colOff>
      <xdr:row>24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8DBC2D-6E55-4526-86FB-2E6373C62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600075</xdr:colOff>
      <xdr:row>10</xdr:row>
      <xdr:rowOff>0</xdr:rowOff>
    </xdr:from>
    <xdr:to>
      <xdr:col>27</xdr:col>
      <xdr:colOff>295275</xdr:colOff>
      <xdr:row>24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2F0091-8C85-40F4-B5C7-1EE43650B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331133</xdr:colOff>
      <xdr:row>25</xdr:row>
      <xdr:rowOff>1681</xdr:rowOff>
    </xdr:from>
    <xdr:to>
      <xdr:col>12</xdr:col>
      <xdr:colOff>340658</xdr:colOff>
      <xdr:row>39</xdr:row>
      <xdr:rowOff>77881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4313053-9EF6-4646-AAA0-4F3EDDC8D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459440</xdr:colOff>
      <xdr:row>24</xdr:row>
      <xdr:rowOff>179294</xdr:rowOff>
    </xdr:from>
    <xdr:to>
      <xdr:col>20</xdr:col>
      <xdr:colOff>280147</xdr:colOff>
      <xdr:row>46</xdr:row>
      <xdr:rowOff>183776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22B6AA-27FF-4E75-A60A-FC1EF6E3A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381000</xdr:colOff>
      <xdr:row>24</xdr:row>
      <xdr:rowOff>179295</xdr:rowOff>
    </xdr:from>
    <xdr:to>
      <xdr:col>28</xdr:col>
      <xdr:colOff>224120</xdr:colOff>
      <xdr:row>46</xdr:row>
      <xdr:rowOff>183777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D85B3D8-C3A2-4876-9F0B-D0EAE5387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33</xdr:row>
      <xdr:rowOff>9525</xdr:rowOff>
    </xdr:from>
    <xdr:to>
      <xdr:col>5</xdr:col>
      <xdr:colOff>42862</xdr:colOff>
      <xdr:row>47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CE7A7D-E605-4B03-9AA2-51775A4DEA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1123950</xdr:colOff>
      <xdr:row>17</xdr:row>
      <xdr:rowOff>123825</xdr:rowOff>
    </xdr:from>
    <xdr:to>
      <xdr:col>5</xdr:col>
      <xdr:colOff>28575</xdr:colOff>
      <xdr:row>32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1B5A46-D5B5-47A8-A27E-3D9584869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66675</xdr:colOff>
      <xdr:row>17</xdr:row>
      <xdr:rowOff>123825</xdr:rowOff>
    </xdr:from>
    <xdr:to>
      <xdr:col>10</xdr:col>
      <xdr:colOff>19050</xdr:colOff>
      <xdr:row>32</xdr:row>
      <xdr:rowOff>9525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101A41B-DE3C-40F8-94FA-CCC0400265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85725</xdr:colOff>
      <xdr:row>17</xdr:row>
      <xdr:rowOff>123825</xdr:rowOff>
    </xdr:from>
    <xdr:to>
      <xdr:col>17</xdr:col>
      <xdr:colOff>390525</xdr:colOff>
      <xdr:row>32</xdr:row>
      <xdr:rowOff>9525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3C5D0FE-0A51-4FC8-A8AF-FBF888C13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11205</xdr:colOff>
      <xdr:row>32</xdr:row>
      <xdr:rowOff>186018</xdr:rowOff>
    </xdr:from>
    <xdr:to>
      <xdr:col>11</xdr:col>
      <xdr:colOff>593912</xdr:colOff>
      <xdr:row>55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A6083E-02D1-41F4-9E6E-B000485C12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605114</xdr:colOff>
      <xdr:row>33</xdr:row>
      <xdr:rowOff>6724</xdr:rowOff>
    </xdr:from>
    <xdr:to>
      <xdr:col>20</xdr:col>
      <xdr:colOff>448234</xdr:colOff>
      <xdr:row>55</xdr:row>
      <xdr:rowOff>11206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AAD405-FFF1-452A-B3CA-F7E23B4B7A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49F1E-BDC7-4796-9175-003F928C3740}">
  <sheetPr codeName="Sheet1"/>
  <dimension ref="B1:AB8"/>
  <sheetViews>
    <sheetView topLeftCell="B1" zoomScale="85" zoomScaleNormal="85" workbookViewId="0">
      <selection activeCell="AJ41" sqref="AJ41"/>
    </sheetView>
  </sheetViews>
  <sheetFormatPr defaultRowHeight="15" x14ac:dyDescent="0.25"/>
  <sheetData>
    <row r="1" spans="2:28" ht="51.75" x14ac:dyDescent="0.9">
      <c r="J1" s="102"/>
      <c r="K1" s="102"/>
      <c r="L1" s="104"/>
      <c r="M1" s="104"/>
      <c r="N1" s="104"/>
      <c r="O1" s="105"/>
      <c r="P1" s="104" t="s">
        <v>102</v>
      </c>
    </row>
    <row r="3" spans="2:28" ht="16.5" x14ac:dyDescent="0.3">
      <c r="B3" s="113"/>
      <c r="C3" s="111"/>
      <c r="D3" s="111"/>
      <c r="E3" s="95"/>
      <c r="F3" s="101"/>
      <c r="G3" s="95"/>
      <c r="H3" s="109"/>
      <c r="I3" s="95"/>
      <c r="J3" s="95"/>
      <c r="K3" s="97"/>
      <c r="L3" s="97"/>
      <c r="M3" s="101"/>
      <c r="N3" s="106" t="s">
        <v>77</v>
      </c>
      <c r="P3" s="101"/>
      <c r="Q3" s="101"/>
      <c r="S3" s="97"/>
      <c r="T3" s="106" t="s">
        <v>79</v>
      </c>
      <c r="U3" s="107"/>
      <c r="V3" s="101"/>
      <c r="X3" s="98" t="s">
        <v>81</v>
      </c>
    </row>
    <row r="4" spans="2:28" ht="16.5" x14ac:dyDescent="0.3">
      <c r="B4" s="112"/>
      <c r="C4" s="112"/>
      <c r="D4" s="112"/>
      <c r="E4" s="96"/>
      <c r="F4" s="110"/>
      <c r="G4" s="110"/>
      <c r="H4" s="98" t="s">
        <v>76</v>
      </c>
      <c r="I4" s="110"/>
      <c r="J4" s="97"/>
      <c r="K4" s="97"/>
      <c r="L4" s="97"/>
      <c r="M4" s="107"/>
      <c r="N4" s="106" t="s">
        <v>78</v>
      </c>
      <c r="O4" s="106"/>
      <c r="P4" s="107"/>
      <c r="Q4" s="97"/>
      <c r="S4" s="108"/>
      <c r="T4" s="106" t="s">
        <v>80</v>
      </c>
      <c r="U4" s="107"/>
      <c r="V4" s="101"/>
      <c r="X4" s="98" t="s">
        <v>85</v>
      </c>
    </row>
    <row r="5" spans="2:28" ht="16.5" x14ac:dyDescent="0.3">
      <c r="H5" s="98">
        <v>93</v>
      </c>
      <c r="N5" s="98">
        <f>Results!D3</f>
        <v>53</v>
      </c>
      <c r="T5" s="98">
        <f>Results!F3</f>
        <v>26</v>
      </c>
      <c r="U5" s="98"/>
      <c r="X5" s="98">
        <f>Results!H3</f>
        <v>32</v>
      </c>
    </row>
    <row r="7" spans="2:28" ht="16.5" x14ac:dyDescent="0.3">
      <c r="B7" s="110" t="s">
        <v>86</v>
      </c>
      <c r="C7" s="110"/>
      <c r="D7" s="101"/>
      <c r="E7" s="101"/>
      <c r="F7" s="101"/>
      <c r="H7" s="107" t="s">
        <v>94</v>
      </c>
      <c r="I7" s="101"/>
      <c r="J7" s="106"/>
      <c r="K7" s="101"/>
      <c r="L7" s="101"/>
      <c r="N7" s="106" t="s">
        <v>84</v>
      </c>
      <c r="O7" s="108"/>
      <c r="P7" s="101"/>
      <c r="Q7" s="110" t="s">
        <v>82</v>
      </c>
      <c r="S7" s="101"/>
      <c r="T7" s="110" t="s">
        <v>100</v>
      </c>
      <c r="X7" s="98" t="s">
        <v>83</v>
      </c>
      <c r="AA7" s="103" t="s">
        <v>99</v>
      </c>
    </row>
    <row r="8" spans="2:28" ht="16.5" x14ac:dyDescent="0.3">
      <c r="H8" s="98">
        <f>Results!B3</f>
        <v>1336</v>
      </c>
      <c r="N8" s="98">
        <f>Results!C3</f>
        <v>1206</v>
      </c>
      <c r="R8" s="98">
        <f>Results!E3</f>
        <v>281198</v>
      </c>
      <c r="T8" s="103">
        <v>3024</v>
      </c>
      <c r="U8" s="116"/>
      <c r="X8" s="98">
        <f>Results!G3</f>
        <v>120249</v>
      </c>
      <c r="AB8" s="98">
        <f>Results!G4</f>
        <v>1293</v>
      </c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53E99-35B0-486A-97FD-578522804247}">
  <sheetPr codeName="Sheet10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4</v>
      </c>
      <c r="F131" s="140">
        <f>SUM(F109,F110,F111,F114,F115,F118,F119,F122,F123,F124,F127,F128,F129)</f>
        <v>1</v>
      </c>
      <c r="G131" s="141"/>
      <c r="H131" s="140">
        <f>SUM(H108:H130)</f>
        <v>84</v>
      </c>
      <c r="I131" s="142"/>
      <c r="J131" s="140">
        <f>H131</f>
        <v>84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1</v>
      </c>
      <c r="G167" s="48"/>
      <c r="H167" s="59">
        <f>SUM(H157:H166)</f>
        <v>66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4</v>
      </c>
      <c r="F170" s="91">
        <f>SUM(F23,F39,F53,F64,F86,F107,F131,F156,F167)</f>
        <v>9</v>
      </c>
      <c r="G170" s="92">
        <v>1</v>
      </c>
      <c r="H170" s="92">
        <f>SUM(H23,H39,H53,H64,H86,H107,H131,H156,H167)</f>
        <v>3210</v>
      </c>
      <c r="I170" s="93">
        <f>IF(H170&gt;5000,1,0)</f>
        <v>0</v>
      </c>
      <c r="J170" s="92">
        <f>SUM(J64,J131,J156)</f>
        <v>3144</v>
      </c>
      <c r="K170" s="93">
        <f>IF(J170&gt;2000,1,0)</f>
        <v>1</v>
      </c>
    </row>
  </sheetData>
  <sheetProtection algorithmName="SHA-512" hashValue="zK2os1Zbp/nxTkWrzFy1tLPt32+VrGvkIKtRjhOOMqH+rlFrguton0XXS7cGg1D5gp1AIyXrl/jfyRc3UN3Raw==" saltValue="dPwWGCBjRx9JxZfor5CXVg==" spinCount="100000" sheet="1" objects="1" scenarios="1"/>
  <mergeCells count="1">
    <mergeCell ref="A1:D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ED6C5-F5B8-4012-9284-7B4ECA9FBF31}">
  <sheetPr codeName="Sheet11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1</v>
      </c>
      <c r="G86" s="48"/>
      <c r="H86" s="59">
        <f>SUM(H65:H85)</f>
        <v>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1</v>
      </c>
      <c r="G131" s="141"/>
      <c r="H131" s="140">
        <f>SUM(H108:H130)</f>
        <v>80</v>
      </c>
      <c r="I131" s="142"/>
      <c r="J131" s="140">
        <f>H131</f>
        <v>80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1</v>
      </c>
      <c r="G156" s="141"/>
      <c r="H156" s="140">
        <f>SUM(H132:H155)</f>
        <v>21</v>
      </c>
      <c r="I156" s="142"/>
      <c r="J156" s="140">
        <f>H156</f>
        <v>21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</v>
      </c>
      <c r="G170" s="92">
        <v>0</v>
      </c>
      <c r="H170" s="92">
        <f>SUM(H23,H39,H53,H64,H86,H107,H131,H156,H167)</f>
        <v>106</v>
      </c>
      <c r="I170" s="93">
        <f>IF(H170&gt;5000,1,0)</f>
        <v>0</v>
      </c>
      <c r="J170" s="92">
        <f>SUM(J64,J131,J156)</f>
        <v>101</v>
      </c>
      <c r="K170" s="93">
        <f>IF(J170&gt;2000,1,0)</f>
        <v>0</v>
      </c>
    </row>
  </sheetData>
  <sheetProtection algorithmName="SHA-512" hashValue="25/3//XBkX5g3v0MfAUBuf6Vt4zzQ3QLsL1GubyNslHlRS2FEIicqgkjRrZD9SlXDsw2mUPcvEaqqYshd/1/RA==" saltValue="GkjPg/MVWs/+4O/zb3jDLw==" spinCount="100000" sheet="1" objects="1" scenarios="1"/>
  <mergeCells count="1">
    <mergeCell ref="A1: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AE3D-8090-4855-ACA9-E2A53BA59EFB}">
  <sheetPr codeName="Sheet12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hCMGbid+Qsrz4SuRebnFAAf8m30wZTCEEPCXfwZWWw5hryUToCDItpLGX9fd/ZTfhbcAq2IQV6zUtJXHJRFgJA==" saltValue="18zWRXyNBjpC5efwHnmqZw==" spinCount="100000" sheet="1" objects="1" scenarios="1"/>
  <mergeCells count="1">
    <mergeCell ref="A1:D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2730F-DF49-4E25-B2D1-46E556AFAB53}">
  <sheetPr codeName="Sheet1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374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187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189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1614</v>
      </c>
      <c r="I64" s="142"/>
      <c r="J64" s="140">
        <f>H64</f>
        <v>1614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1</v>
      </c>
      <c r="G86" s="48"/>
      <c r="H86" s="59">
        <f>SUM(H65:H85)</f>
        <v>54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>
        <v>1</v>
      </c>
      <c r="G88" s="52"/>
      <c r="H88" s="17">
        <f>IF(F88=1,810,0)</f>
        <v>810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1</v>
      </c>
      <c r="F107" s="59">
        <f>SUM(F88,F89,F90,F93,F94,F95,F98,F99,F100,F103,F104,F105)</f>
        <v>3</v>
      </c>
      <c r="G107" s="48"/>
      <c r="H107" s="59">
        <f>SUM(H87:H106)</f>
        <v>1192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>
        <v>1</v>
      </c>
      <c r="G128" s="52"/>
      <c r="H128" s="17">
        <f>IF(F128=1,22,0)</f>
        <v>22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66"/>
      <c r="C131" s="66"/>
      <c r="D131" s="139" t="s">
        <v>70</v>
      </c>
      <c r="E131" s="140">
        <f>SUM(E108,E113,E117,E121,E126)</f>
        <v>3</v>
      </c>
      <c r="F131" s="140">
        <f>SUM(F109,F110,F111,F114,F115,F118,F119,F122,F123,F124,F127,F128,F129)</f>
        <v>2</v>
      </c>
      <c r="G131" s="141"/>
      <c r="H131" s="140">
        <f>SUM(H108:H130)</f>
        <v>256</v>
      </c>
      <c r="I131" s="142"/>
      <c r="J131" s="140">
        <f>H131</f>
        <v>256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>
        <v>1</v>
      </c>
      <c r="G153" s="52"/>
      <c r="H153" s="17">
        <f>IF(F153=1,82,0)</f>
        <v>82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1</v>
      </c>
      <c r="F156" s="140">
        <f>SUM(F133:F135,F138:F139,F142:F144,F147:F149,F152:F154)</f>
        <v>4</v>
      </c>
      <c r="G156" s="141"/>
      <c r="H156" s="140">
        <f>SUM(H132:H155)</f>
        <v>664</v>
      </c>
      <c r="I156" s="142"/>
      <c r="J156" s="140">
        <f>H156</f>
        <v>664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181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15</v>
      </c>
      <c r="F170" s="91">
        <f>SUM(F23,F39,F53,F64,F86,F107,F131,F156,F167)</f>
        <v>18</v>
      </c>
      <c r="G170" s="92">
        <v>0</v>
      </c>
      <c r="H170" s="92">
        <f>SUM(H23,H39,H53,H64,H86,H107,H131,H156,H167)</f>
        <v>4711</v>
      </c>
      <c r="I170" s="93">
        <f>IF(H170&gt;5000,1,0)</f>
        <v>0</v>
      </c>
      <c r="J170" s="92">
        <f>SUM(J64,J131,J156)</f>
        <v>2534</v>
      </c>
      <c r="K170" s="93">
        <f>IF(J170&gt;2000,1,0)</f>
        <v>1</v>
      </c>
    </row>
  </sheetData>
  <sheetProtection algorithmName="SHA-512" hashValue="jpsLdZl3u5+bx6UT27Ps5Xh/f2Y3FSvwVIXaSWh4xQYs2Gu8V4u3lgM5AbidU+r+IA/9Fq1g+0QxSAtkZOLxDA==" saltValue="zAAjptQr/ukfSmEuRz/xXA==" spinCount="100000" sheet="1" objects="1" scenarios="1"/>
  <mergeCells count="1">
    <mergeCell ref="A1:D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5B525-9CC0-4F4A-A411-EF1375605C73}">
  <sheetPr codeName="Sheet1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14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354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130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1</v>
      </c>
      <c r="F64" s="140">
        <f>SUM(F55:F57,F60:F62)</f>
        <v>1</v>
      </c>
      <c r="G64" s="141"/>
      <c r="H64" s="140">
        <f>SUM(H54:H63)</f>
        <v>177</v>
      </c>
      <c r="I64" s="142"/>
      <c r="J64" s="140">
        <f>H64</f>
        <v>177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2</v>
      </c>
      <c r="F86" s="59">
        <f>SUM(F66,F67,F68,F71,F72,F75,F76,F79,F80,F83,F84)</f>
        <v>3</v>
      </c>
      <c r="G86" s="48"/>
      <c r="H86" s="59">
        <f>SUM(H65:H85)</f>
        <v>118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3</v>
      </c>
      <c r="F107" s="59">
        <f>SUM(F88,F89,F90,F93,F94,F95,F98,F99,F100,F103,F104,F105)</f>
        <v>1</v>
      </c>
      <c r="G107" s="48"/>
      <c r="H107" s="59">
        <f>SUM(H87:H106)</f>
        <v>199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2</v>
      </c>
      <c r="F131" s="140">
        <f>SUM(F109,F110,F111,F114,F115,F118,F119,F122,F123,F124,F127,F128,F129)</f>
        <v>3</v>
      </c>
      <c r="G131" s="141"/>
      <c r="H131" s="140">
        <f>SUM(H108:H130)</f>
        <v>177</v>
      </c>
      <c r="I131" s="142"/>
      <c r="J131" s="140">
        <f>H131</f>
        <v>177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4</v>
      </c>
      <c r="F156" s="140">
        <f>SUM(F133:F135,F138:F139,F142:F144,F147:F149,F152:F154)</f>
        <v>1</v>
      </c>
      <c r="G156" s="141"/>
      <c r="H156" s="140">
        <f>SUM(H132:H155)</f>
        <v>67</v>
      </c>
      <c r="I156" s="142"/>
      <c r="J156" s="140">
        <f>H156</f>
        <v>67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18</v>
      </c>
      <c r="F170" s="91">
        <f>SUM(F23,F39,F53,F64,F86,F107,F131,F156,F167)</f>
        <v>15</v>
      </c>
      <c r="G170" s="92">
        <v>1</v>
      </c>
      <c r="H170" s="92">
        <f>SUM(H23,H39,H53,H64,H86,H107,H131,H156,H167)</f>
        <v>1236</v>
      </c>
      <c r="I170" s="93">
        <f>IF(H170&gt;5000,1,0)</f>
        <v>0</v>
      </c>
      <c r="J170" s="92">
        <f>SUM(J64,J131,J156)</f>
        <v>421</v>
      </c>
      <c r="K170" s="93">
        <f>IF(J170&gt;2000,1,0)</f>
        <v>0</v>
      </c>
    </row>
  </sheetData>
  <sheetProtection algorithmName="SHA-512" hashValue="BJmfX+WXob0YcbGgPX/ux6O0PIP6Pki7LV8+dEFcVlrBCDp8on95F8o04+b+OGGA7cu7yy6JwtW6qM+fFPzEMw==" saltValue="uMBAYR5Axk5A7BzzuTaShg==" spinCount="100000" sheet="1" objects="1" scenarios="1"/>
  <mergeCells count="1">
    <mergeCell ref="A1:D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DC495-DED7-4A3E-BAF4-F4CEA97A307B}">
  <sheetPr codeName="Sheet15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1</v>
      </c>
      <c r="G64" s="141"/>
      <c r="H64" s="140">
        <f>SUM(H54:H63)</f>
        <v>930</v>
      </c>
      <c r="I64" s="142"/>
      <c r="J64" s="140">
        <f>H64</f>
        <v>930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1</v>
      </c>
      <c r="G131" s="141"/>
      <c r="H131" s="140">
        <f>SUM(H108:H130)</f>
        <v>80</v>
      </c>
      <c r="I131" s="142"/>
      <c r="J131" s="140">
        <f>H131</f>
        <v>80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1</v>
      </c>
      <c r="G156" s="141"/>
      <c r="H156" s="140">
        <f>SUM(H132:H155)</f>
        <v>21</v>
      </c>
      <c r="I156" s="142"/>
      <c r="J156" s="140">
        <f>H156</f>
        <v>21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</v>
      </c>
      <c r="G170" s="92">
        <v>0</v>
      </c>
      <c r="H170" s="92">
        <f>SUM(H23,H39,H53,H64,H86,H107,H131,H156,H167)</f>
        <v>1031</v>
      </c>
      <c r="I170" s="93">
        <f>IF(H170&gt;5000,1,0)</f>
        <v>0</v>
      </c>
      <c r="J170" s="92">
        <f>SUM(J64,J131,J156)</f>
        <v>1031</v>
      </c>
      <c r="K170" s="93">
        <f>IF(J170&gt;2000,1,0)</f>
        <v>0</v>
      </c>
    </row>
  </sheetData>
  <sheetProtection algorithmName="SHA-512" hashValue="OSWdScNkBpS8To2quendBvWAlrsBwiTsiLqoD2s3rV8QUdcFhSc0i586wn4E7y0DirC1y6rh8Q0+vHB2ZYga4Q==" saltValue="lnowRLrR6JanssLpvsUjQA==" spinCount="100000" sheet="1" objects="1" scenarios="1"/>
  <mergeCells count="1">
    <mergeCell ref="A1:D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9751C-3770-44C5-ABCA-B56C81851DD0}">
  <sheetPr codeName="Sheet16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2223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54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2</v>
      </c>
      <c r="F156" s="140">
        <f>SUM(F133:F135,F138:F139,F142:F144,F147:F149,F152:F154)</f>
        <v>3</v>
      </c>
      <c r="G156" s="141"/>
      <c r="H156" s="140">
        <f>SUM(H132:H155)</f>
        <v>499</v>
      </c>
      <c r="I156" s="142"/>
      <c r="J156" s="140">
        <f>H156</f>
        <v>499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4</v>
      </c>
      <c r="F170" s="91">
        <f>SUM(F23,F39,F53,F64,F86,F107,F131,F156,F167)</f>
        <v>13</v>
      </c>
      <c r="G170" s="92">
        <v>1</v>
      </c>
      <c r="H170" s="92">
        <f>SUM(H23,H39,H53,H64,H86,H107,H131,H156,H167)</f>
        <v>5520</v>
      </c>
      <c r="I170" s="93">
        <f>IF(H170&gt;5000,1,0)</f>
        <v>1</v>
      </c>
      <c r="J170" s="92">
        <f>SUM(J64,J131,J156)</f>
        <v>2733</v>
      </c>
      <c r="K170" s="93">
        <f>IF(J170&gt;2000,1,0)</f>
        <v>1</v>
      </c>
    </row>
  </sheetData>
  <sheetProtection algorithmName="SHA-512" hashValue="Wp24qM6uWm66x6QT8vF/GsVTnHYIicgo0xcXmEfeIJyIIUqcZ1rP82cAmIm1v3ySzhx1ytrvBVnq/aq23fy0vw==" saltValue="YJotOQUToafIocvvyPHLcQ==" spinCount="100000" sheet="1" objects="1" scenarios="1"/>
  <mergeCells count="1">
    <mergeCell ref="A1:D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DA4A9-1882-4FD0-9B4F-CAE2D09C8F95}">
  <sheetPr codeName="Sheet17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1</v>
      </c>
      <c r="G23" s="48"/>
      <c r="H23" s="47">
        <f>SUM(H5:H22)</f>
        <v>335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290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1</v>
      </c>
      <c r="F64" s="140">
        <f>SUM(F55:F57,F60:F62)</f>
        <v>1</v>
      </c>
      <c r="G64" s="141"/>
      <c r="H64" s="140">
        <f>SUM(H54:H63)</f>
        <v>177</v>
      </c>
      <c r="I64" s="142"/>
      <c r="J64" s="140">
        <f>H64</f>
        <v>177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1</v>
      </c>
      <c r="G86" s="48"/>
      <c r="H86" s="59">
        <f>SUM(H65:H85)</f>
        <v>78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>
        <v>1</v>
      </c>
      <c r="G103" s="52"/>
      <c r="H103" s="17">
        <f>IF(F103=1,343,0)</f>
        <v>343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2060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4</v>
      </c>
      <c r="F131" s="140">
        <f>SUM(F109,F110,F111,F114,F115,F118,F119,F122,F123,F124,F127,F128,F129)</f>
        <v>1</v>
      </c>
      <c r="G131" s="141"/>
      <c r="H131" s="140">
        <f>SUM(H108:H130)</f>
        <v>80</v>
      </c>
      <c r="I131" s="142"/>
      <c r="J131" s="140">
        <f>H131</f>
        <v>80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17</v>
      </c>
      <c r="F170" s="91">
        <f>SUM(F23,F39,F53,F64,F86,F107,F131,F156,F167)</f>
        <v>14</v>
      </c>
      <c r="G170" s="92">
        <v>0</v>
      </c>
      <c r="H170" s="92">
        <f>SUM(H23,H39,H53,H64,H86,H107,H131,H156,H167)</f>
        <v>3162</v>
      </c>
      <c r="I170" s="93">
        <f>IF(H170&gt;5000,1,0)</f>
        <v>0</v>
      </c>
      <c r="J170" s="92">
        <f>SUM(J64,J131,J156)</f>
        <v>257</v>
      </c>
      <c r="K170" s="93">
        <f>IF(J170&gt;2000,1,0)</f>
        <v>0</v>
      </c>
    </row>
  </sheetData>
  <sheetProtection algorithmName="SHA-512" hashValue="iw4CXsPzgSAEo4HLYE+waY1Db76a8XLTG5rKhV3fRTmRhQ8BYYzlUephpDQfah0a1H7WWE6W1BD/EA/QobLefw==" saltValue="4+DF/q4u90E2uMqBw0hyDw==" spinCount="100000" sheet="1" objects="1" scenarios="1"/>
  <mergeCells count="1">
    <mergeCell ref="A1:D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D59C9-6D93-4F1F-A347-250F34D27FB6}">
  <sheetPr codeName="Sheet18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80</v>
      </c>
      <c r="I131" s="49"/>
      <c r="J131" s="59">
        <f>H131</f>
        <v>80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4</v>
      </c>
      <c r="F156" s="59">
        <f>SUM(F133:F135,F138:F139,F142:F144,F147:F149,F152:F154)</f>
        <v>1</v>
      </c>
      <c r="G156" s="48"/>
      <c r="H156" s="59">
        <f>SUM(H132:H155)</f>
        <v>21</v>
      </c>
      <c r="I156" s="49"/>
      <c r="J156" s="59">
        <f>H156</f>
        <v>21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31</v>
      </c>
      <c r="F170" s="91">
        <f>SUM(F23,F39,F53,F64,F86,F107,F131,F156,F167)</f>
        <v>2</v>
      </c>
      <c r="G170" s="92">
        <v>0</v>
      </c>
      <c r="H170" s="92">
        <f>SUM(H23,H39,H53,H64,H86,H107,H131,H156,H167)</f>
        <v>101</v>
      </c>
      <c r="I170" s="93">
        <f>IF(H170&gt;5000,1,0)</f>
        <v>0</v>
      </c>
      <c r="J170" s="92">
        <f>SUM(J64,J131,J156)</f>
        <v>101</v>
      </c>
      <c r="K170" s="93">
        <f>IF(J170&gt;2000,1,0)</f>
        <v>0</v>
      </c>
    </row>
  </sheetData>
  <sheetProtection algorithmName="SHA-512" hashValue="Zm8DsHUSoo6HEFuc7TMxfmNul1s2wS0ESzw5gLZZSQS3e7D5JuGsUFONAkhEDkjtR0UwhTaZE5KXWADAAyVxog==" saltValue="k4Oa2M4WhCySP9Ltji6Pqw==" spinCount="100000" sheet="1" objects="1" scenarios="1"/>
  <mergeCells count="1">
    <mergeCell ref="A1:D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83190-A09E-4594-984F-C39FB9854AA3}">
  <sheetPr codeName="Sheet19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2</v>
      </c>
      <c r="F131" s="140">
        <f>SUM(F109,F110,F111,F114,F115,F118,F119,F122,F123,F124,F127,F128,F129)</f>
        <v>3</v>
      </c>
      <c r="G131" s="141"/>
      <c r="H131" s="140">
        <f>SUM(H108:H130)</f>
        <v>255</v>
      </c>
      <c r="I131" s="142"/>
      <c r="J131" s="140">
        <f>H131</f>
        <v>255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3</v>
      </c>
      <c r="F156" s="140">
        <f>SUM(F133:F135,F138:F139,F142:F144,F147:F149,F152:F154)</f>
        <v>1</v>
      </c>
      <c r="G156" s="141"/>
      <c r="H156" s="140">
        <f>SUM(H132:H155)</f>
        <v>186</v>
      </c>
      <c r="I156" s="142"/>
      <c r="J156" s="140">
        <f>H156</f>
        <v>186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>
        <v>1</v>
      </c>
      <c r="G163" s="52"/>
      <c r="H163" s="17">
        <f>IF(F163=1,22,0)</f>
        <v>22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1</v>
      </c>
      <c r="G167" s="48"/>
      <c r="H167" s="59">
        <f>SUM(H157:H166)</f>
        <v>22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18</v>
      </c>
      <c r="F170" s="91">
        <f>SUM(F23,F39,F53,F64,F86,F107,F131,F156,F167)</f>
        <v>7</v>
      </c>
      <c r="G170" s="92">
        <v>1</v>
      </c>
      <c r="H170" s="92">
        <f>SUM(H23,H39,H53,H64,H86,H107,H131,H156,H167)</f>
        <v>2697</v>
      </c>
      <c r="I170" s="93">
        <f>IF(H170&gt;5000,1,0)</f>
        <v>0</v>
      </c>
      <c r="J170" s="92">
        <f>SUM(J64,J131,J156)</f>
        <v>2675</v>
      </c>
      <c r="K170" s="93">
        <f>IF(J170&gt;2000,1,0)</f>
        <v>1</v>
      </c>
    </row>
  </sheetData>
  <sheetProtection algorithmName="SHA-512" hashValue="hXvXN7AsDGwDyIx0S2n4a/KDLcxZE8FVAF2nDAkfDw0l5H42A0vLbOvcNdUPvaYHHnTgrlpLLQHicxJn9fPB0g==" saltValue="kkJvQ40iGfVep8qcS1xyNw==" spinCount="100000" sheet="1" objects="1" scenarios="1"/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EAB63-DA21-4396-9E46-CF47F1BF388E}">
  <sheetPr codeName="Sheet2"/>
  <dimension ref="A1:O170"/>
  <sheetViews>
    <sheetView tabSelected="1"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946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290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1</v>
      </c>
      <c r="F64" s="140">
        <f>SUM(F55:F57,F60:F62)</f>
        <v>1</v>
      </c>
      <c r="G64" s="141"/>
      <c r="H64" s="140">
        <f>SUM(H54:H63)</f>
        <v>930</v>
      </c>
      <c r="I64" s="142"/>
      <c r="J64" s="140">
        <f>H64</f>
        <v>930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201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>
        <v>1</v>
      </c>
      <c r="G88" s="52"/>
      <c r="H88" s="17">
        <f>IF(F88=1,810,0)</f>
        <v>810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>
        <v>1</v>
      </c>
      <c r="G103" s="52"/>
      <c r="H103" s="17">
        <f>IF(F103=1,343,0)</f>
        <v>343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1535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1</v>
      </c>
      <c r="F131" s="140">
        <f>SUM(F109,F110,F111,F114,F115,F118,F119,F122,F123,F124,F127,F128,F129)</f>
        <v>3</v>
      </c>
      <c r="G131" s="141"/>
      <c r="H131" s="140">
        <f>SUM(H108:H130)</f>
        <v>258</v>
      </c>
      <c r="I131" s="142"/>
      <c r="J131" s="140">
        <f>H131</f>
        <v>258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372</v>
      </c>
      <c r="I156" s="142"/>
      <c r="J156" s="140">
        <f>H156</f>
        <v>372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>
        <v>1</v>
      </c>
      <c r="G163" s="52"/>
      <c r="H163" s="17">
        <f>IF(F163=1,22,0)</f>
        <v>22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137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</v>
      </c>
      <c r="F170" s="91">
        <f>SUM(F23,F39,F53,F64,F86,F107,F131,F156,F167)</f>
        <v>30</v>
      </c>
      <c r="G170" s="92">
        <v>1</v>
      </c>
      <c r="H170" s="92">
        <f>SUM(H23,H39,H53,H64,H86,H107,H131,H156,H167)</f>
        <v>4811</v>
      </c>
      <c r="I170" s="93">
        <f>IF(H170&gt;5000,1,0)</f>
        <v>0</v>
      </c>
      <c r="J170" s="92">
        <f>SUM(J64,J131,J156)</f>
        <v>1560</v>
      </c>
      <c r="K170" s="93">
        <f>IF(J170&gt;2000,1,0)</f>
        <v>0</v>
      </c>
    </row>
  </sheetData>
  <sheetProtection algorithmName="SHA-512" hashValue="NAU8pbFH8P7lDAoJjbbE0VxdUiu7v4yFisiktRIonsxyxi0V0Ift0bTFhsydqlDUqqSgwH9Gxa4Qs4oCP+555g==" saltValue="AI3t803ttzT1oO04RohRNQ==" spinCount="100000" sheet="1" objects="1" scenarios="1"/>
  <mergeCells count="1">
    <mergeCell ref="A1:D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32F7C-7FE1-4AEB-AA9B-18BC9A9D9FA5}">
  <sheetPr codeName="Sheet20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19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1003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2</v>
      </c>
      <c r="G39" s="48"/>
      <c r="H39" s="59">
        <f>SUM(H24:H38)</f>
        <v>225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2054</v>
      </c>
      <c r="I64" s="142"/>
      <c r="J64" s="140">
        <f>H64</f>
        <v>2054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184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2</v>
      </c>
      <c r="F131" s="140">
        <f>SUM(F109,F110,F111,F114,F115,F118,F119,F122,F123,F124,F127,F128,F129)</f>
        <v>3</v>
      </c>
      <c r="G131" s="141"/>
      <c r="H131" s="140">
        <f>SUM(H108:H130)</f>
        <v>258</v>
      </c>
      <c r="I131" s="142"/>
      <c r="J131" s="140">
        <f>H131</f>
        <v>258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3</v>
      </c>
      <c r="G156" s="141"/>
      <c r="H156" s="140">
        <f>SUM(H132:H155)</f>
        <v>609</v>
      </c>
      <c r="I156" s="142"/>
      <c r="J156" s="140">
        <f>H156</f>
        <v>609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1</v>
      </c>
      <c r="G167" s="48"/>
      <c r="H167" s="59">
        <f>SUM(H157:H166)</f>
        <v>66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13</v>
      </c>
      <c r="F170" s="91">
        <f>SUM(F23,F39,F53,F64,F86,F107,F131,F156,F167)</f>
        <v>14</v>
      </c>
      <c r="G170" s="92">
        <v>1</v>
      </c>
      <c r="H170" s="92">
        <f>SUM(H23,H39,H53,H64,H86,H107,H131,H156,H167)</f>
        <v>4399</v>
      </c>
      <c r="I170" s="93">
        <f>IF(H170&gt;5000,1,0)</f>
        <v>0</v>
      </c>
      <c r="J170" s="92">
        <f>SUM(J64,J131,J156)</f>
        <v>2921</v>
      </c>
      <c r="K170" s="93">
        <f>IF(J170&gt;2000,1,0)</f>
        <v>1</v>
      </c>
    </row>
  </sheetData>
  <sheetProtection algorithmName="SHA-512" hashValue="FRy0/Xd/dV0TXeC2yP7BTPAoz97o5AfFLNeP/pM4cQGcOrUZqQvKqUdcuuTJ3ykKmKGpHUWdVXzafvtOe3BL9A==" saltValue="coVThW7N6btVgqSSHrxD6g==" spinCount="100000" sheet="1" objects="1" scenarios="1"/>
  <mergeCells count="1">
    <mergeCell ref="A1:D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B055-F489-4A1F-9E55-E5A1D727FA1C}">
  <sheetPr codeName="Sheet21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30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>
        <v>1</v>
      </c>
      <c r="G103" s="52"/>
      <c r="H103" s="17">
        <f>IF(F103=1,343,0)</f>
        <v>343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1</v>
      </c>
      <c r="F107" s="59">
        <f>SUM(F88,F89,F90,F93,F94,F95,F98,F99,F100,F103,F104,F105)</f>
        <v>2</v>
      </c>
      <c r="G107" s="48"/>
      <c r="H107" s="59">
        <f>SUM(H87:H106)</f>
        <v>542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4</v>
      </c>
      <c r="F131" s="140">
        <f>SUM(F109,F110,F111,F114,F115,F118,F119,F122,F123,F124,F127,F128,F129)</f>
        <v>1</v>
      </c>
      <c r="G131" s="141"/>
      <c r="H131" s="140">
        <f>SUM(H108:H130)</f>
        <v>55</v>
      </c>
      <c r="I131" s="142"/>
      <c r="J131" s="140">
        <f>H131</f>
        <v>55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446</v>
      </c>
      <c r="I156" s="142"/>
      <c r="J156" s="140">
        <f>H156</f>
        <v>446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>
        <v>1</v>
      </c>
      <c r="G163" s="52"/>
      <c r="H163" s="17">
        <f>IF(F163=1,22,0)</f>
        <v>22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137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17</v>
      </c>
      <c r="F170" s="91">
        <f>SUM(F23,F39,F53,F64,F86,F107,F131,F156,F167)</f>
        <v>12</v>
      </c>
      <c r="G170" s="92">
        <v>1</v>
      </c>
      <c r="H170" s="92">
        <f>SUM(H23,H39,H53,H64,H86,H107,H131,H156,H167)</f>
        <v>1210</v>
      </c>
      <c r="I170" s="93">
        <f>IF(H170&gt;5000,1,0)</f>
        <v>0</v>
      </c>
      <c r="J170" s="92">
        <f>SUM(J64,J131,J156)</f>
        <v>501</v>
      </c>
      <c r="K170" s="93">
        <f>IF(J170&gt;2000,1,0)</f>
        <v>0</v>
      </c>
    </row>
  </sheetData>
  <sheetProtection algorithmName="SHA-512" hashValue="ZgfzrqFaZi3QOPnMBnMZDkY/KbRpD83l0Kltye4NBucC8DjvEYRw5g19udAlfZ1L9wVVU4POGRDLd5dFR018zw==" saltValue="aX5wFUKbZHfMsSFNmbE/qQ==" spinCount="100000" sheet="1" objects="1" scenarios="1"/>
  <mergeCells count="1">
    <mergeCell ref="A1:D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4AD7-42E0-49E4-949D-C5380D88041C}">
  <sheetPr codeName="Sheet22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3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4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2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19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MH4rm1tLNGUBQCK+wJUsAXcw4aPRkxcuQMTB7316rzoM9XEwqtoPRsfKSUGzao8swr0ALsX8BVaKaxFN+m5m0w==" saltValue="oKcZ8sXUCqVgBDH5C98BPg==" spinCount="100000" sheet="1" objects="1" scenarios="1"/>
  <mergeCells count="1">
    <mergeCell ref="A1:D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4D65-B4E1-4AA8-84B2-6B80EFE7A6F6}">
  <sheetPr codeName="Sheet2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11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gn/3AweEooBWqgAxRDXfEFJyELbyYeE0ZXbI9NF6LgQUDw0kTuP6+1GahNvEcqe2Ywz8bbS2zMIE92hmqTACaw==" saltValue="lPa7RV8cnff6GRkp/5id+Q==" spinCount="100000" sheet="1" objects="1" scenarios="1"/>
  <mergeCells count="1">
    <mergeCell ref="A1:D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2BF56-DB37-4A1E-86AE-5485DF6A1B77}">
  <sheetPr codeName="Sheet2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JgzL1rnYHWdNQ8DI9otf5Vyttr5UyKG8VjjL+SEs7vv23hkU50B23kH/BAeaWGImobF6jtosPmoMhW+IkE1g5g==" saltValue="1/f0smJo8zxAa+YWHq3IEw==" spinCount="100000" sheet="1" objects="1" scenarios="1"/>
  <mergeCells count="1">
    <mergeCell ref="A1:D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2F24C-5EB0-4209-8C64-91F7A09CF1F1}">
  <sheetPr codeName="Sheet25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335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2</v>
      </c>
      <c r="G39" s="48"/>
      <c r="H39" s="59">
        <f>SUM(H24:H38)</f>
        <v>225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124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1107</v>
      </c>
      <c r="I64" s="142"/>
      <c r="J64" s="140">
        <f>H64</f>
        <v>1107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4</v>
      </c>
      <c r="G86" s="48"/>
      <c r="H86" s="59">
        <f>SUM(H65:H85)</f>
        <v>196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3</v>
      </c>
      <c r="F107" s="59">
        <f>SUM(F88,F89,F90,F93,F94,F95,F98,F99,F100,F103,F104,F105)</f>
        <v>1</v>
      </c>
      <c r="G107" s="48"/>
      <c r="H107" s="59">
        <f>SUM(H87:H106)</f>
        <v>199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404</v>
      </c>
      <c r="I131" s="142"/>
      <c r="J131" s="140">
        <f>H131</f>
        <v>404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>
        <v>1</v>
      </c>
      <c r="G143" s="52"/>
      <c r="H143" s="17">
        <f>IF(F143=1,131,0)</f>
        <v>131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659</v>
      </c>
      <c r="I156" s="142"/>
      <c r="J156" s="140">
        <f>H156</f>
        <v>659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229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9</v>
      </c>
      <c r="F170" s="91">
        <f>SUM(F23,F39,F53,F64,F86,F107,F131,F156,F167)</f>
        <v>24</v>
      </c>
      <c r="G170" s="92">
        <v>1</v>
      </c>
      <c r="H170" s="92">
        <f>SUM(H23,H39,H53,H64,H86,H107,H131,H156,H167)</f>
        <v>3478</v>
      </c>
      <c r="I170" s="93">
        <f>IF(H170&gt;5000,1,0)</f>
        <v>0</v>
      </c>
      <c r="J170" s="92">
        <f>SUM(J64,J131,J156)</f>
        <v>2170</v>
      </c>
      <c r="K170" s="93">
        <f>IF(J170&gt;2000,1,0)</f>
        <v>1</v>
      </c>
    </row>
  </sheetData>
  <sheetProtection algorithmName="SHA-512" hashValue="a253fOcjpB7VTuaQTnsdGiT00dS7rCNvYcWlYBVLzOxt9vwdbokBp2ZiBQqDGI/qjryEJ0MOH/8mRlRvwBEvvQ==" saltValue="hBEh4asucXKAaQGynvtQIg==" spinCount="100000" sheet="1" objects="1" scenarios="1"/>
  <mergeCells count="1">
    <mergeCell ref="A1:D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13749-64E3-4BEF-B08C-E8A52063FA03}">
  <sheetPr codeName="Sheet26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1</v>
      </c>
      <c r="F64" s="140">
        <f>SUM(F55:F57,F60:F62)</f>
        <v>1</v>
      </c>
      <c r="G64" s="141"/>
      <c r="H64" s="140">
        <f>SUM(H54:H63)</f>
        <v>930</v>
      </c>
      <c r="I64" s="142"/>
      <c r="J64" s="140">
        <f>H64</f>
        <v>930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4</v>
      </c>
      <c r="F131" s="140">
        <f>SUM(F109,F110,F111,F114,F115,F118,F119,F122,F123,F124,F127,F128,F129)</f>
        <v>1</v>
      </c>
      <c r="G131" s="141"/>
      <c r="H131" s="140">
        <f>SUM(H108:H130)</f>
        <v>80</v>
      </c>
      <c r="I131" s="142"/>
      <c r="J131" s="140">
        <f>H131</f>
        <v>80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4</v>
      </c>
      <c r="F156" s="140">
        <f>SUM(F133:F135,F138:F139,F142:F144,F147:F149,F152:F154)</f>
        <v>1</v>
      </c>
      <c r="G156" s="141"/>
      <c r="H156" s="140">
        <f>SUM(H132:H155)</f>
        <v>21</v>
      </c>
      <c r="I156" s="142"/>
      <c r="J156" s="140">
        <f>H156</f>
        <v>21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30</v>
      </c>
      <c r="F170" s="91">
        <f>SUM(F23,F39,F53,F64,F86,F107,F131,F156,F167)</f>
        <v>3</v>
      </c>
      <c r="G170" s="92">
        <v>1</v>
      </c>
      <c r="H170" s="92">
        <f>SUM(H23,H39,H53,H64,H86,H107,H131,H156,H167)</f>
        <v>1031</v>
      </c>
      <c r="I170" s="93">
        <f>IF(H170&gt;5000,1,0)</f>
        <v>0</v>
      </c>
      <c r="J170" s="92">
        <f>SUM(J64,J131,J156)</f>
        <v>1031</v>
      </c>
      <c r="K170" s="93">
        <f>IF(J170&gt;2000,1,0)</f>
        <v>0</v>
      </c>
    </row>
  </sheetData>
  <sheetProtection algorithmName="SHA-512" hashValue="4PY4+5yCfUAN4TJlWRbCGlwcn8VeiKiTHVpwwwOD1S3aCXrEA+0vdIYpsNO6QbZPhP44Ip4JEPaLmp/MyNYD3g==" saltValue="b1wcejogEnTmHORT/IX/Nw==" spinCount="100000" sheet="1" objects="1" scenarios="1"/>
  <mergeCells count="1">
    <mergeCell ref="A1:D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3C8EC-50B5-4539-B146-B5AA65AF8926}">
  <sheetPr codeName="Sheet27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956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>
        <v>1</v>
      </c>
      <c r="G42" s="52"/>
      <c r="H42" s="17">
        <f>IF(F42=1,34,0)</f>
        <v>34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277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1496</v>
      </c>
      <c r="I64" s="142"/>
      <c r="J64" s="140">
        <f>H64</f>
        <v>1496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342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>
        <v>1</v>
      </c>
      <c r="G94" s="52"/>
      <c r="H94" s="17">
        <f>IF(F94=1,307,0)</f>
        <v>307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2751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>
        <v>1</v>
      </c>
      <c r="G110" s="52"/>
      <c r="H110" s="17">
        <f>IF(F110=1,133,0)</f>
        <v>133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4</v>
      </c>
      <c r="G131" s="141"/>
      <c r="H131" s="140">
        <f>SUM(H108:H130)</f>
        <v>454</v>
      </c>
      <c r="I131" s="142"/>
      <c r="J131" s="140">
        <f>H131</f>
        <v>454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>
        <v>1</v>
      </c>
      <c r="G134" s="52"/>
      <c r="H134" s="17">
        <f>IF(F134=1,36,0)</f>
        <v>36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>
        <v>1</v>
      </c>
      <c r="G143" s="52"/>
      <c r="H143" s="17">
        <f>IF(F143=1,131,0)</f>
        <v>131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>
        <v>1</v>
      </c>
      <c r="G153" s="52"/>
      <c r="H153" s="17">
        <f>IF(F153=1,82,0)</f>
        <v>82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553</v>
      </c>
      <c r="I156" s="142"/>
      <c r="J156" s="140">
        <f>H156</f>
        <v>553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229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32</v>
      </c>
      <c r="G170" s="92">
        <v>1</v>
      </c>
      <c r="H170" s="92">
        <f>SUM(H23,H39,H53,H64,H86,H107,H131,H156,H167)</f>
        <v>7568</v>
      </c>
      <c r="I170" s="93">
        <f>IF(H170&gt;5000,1,0)</f>
        <v>1</v>
      </c>
      <c r="J170" s="92">
        <f>SUM(J64,J131,J156)</f>
        <v>2503</v>
      </c>
      <c r="K170" s="93">
        <f>IF(J170&gt;2000,1,0)</f>
        <v>1</v>
      </c>
    </row>
  </sheetData>
  <sheetProtection algorithmName="SHA-512" hashValue="CbWyq1OelNoGBE/M50OaUZEwMYW/lWjwgNjZkN6Z8XoyoZCTTg6Vzb+HLfwCNeplhkQK6XVRNDI8/2s1GvZbQA==" saltValue="G8TDO+qQpYc9n//EeNB7WA==" spinCount="100000" sheet="1" objects="1" scenarios="1"/>
  <mergeCells count="1">
    <mergeCell ref="A1:D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725A2-B635-4C51-9855-D3E2F76C442A}">
  <sheetPr codeName="Sheet28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123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124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1496</v>
      </c>
      <c r="I64" s="142"/>
      <c r="J64" s="140">
        <f>H64</f>
        <v>1496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>
        <v>1</v>
      </c>
      <c r="G72" s="52"/>
      <c r="H72" s="34">
        <f>IF(F72=1,8,0)</f>
        <v>8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4</v>
      </c>
      <c r="G86" s="48"/>
      <c r="H86" s="59">
        <f>SUM(H65:H85)</f>
        <v>236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2885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641</v>
      </c>
      <c r="I131" s="142"/>
      <c r="J131" s="140">
        <f>H131</f>
        <v>641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8</v>
      </c>
      <c r="F170" s="91">
        <f>SUM(F23,F39,F53,F64,F86,F107,F131,F156,F167)</f>
        <v>25</v>
      </c>
      <c r="G170" s="92">
        <v>1</v>
      </c>
      <c r="H170" s="92">
        <f>SUM(H23,H39,H53,H64,H86,H107,H131,H156,H167)</f>
        <v>6735</v>
      </c>
      <c r="I170" s="93">
        <f>IF(H170&gt;5000,1,0)</f>
        <v>1</v>
      </c>
      <c r="J170" s="92">
        <f>SUM(J64,J131,J156)</f>
        <v>2963</v>
      </c>
      <c r="K170" s="93">
        <f>IF(J170&gt;2000,1,0)</f>
        <v>1</v>
      </c>
    </row>
  </sheetData>
  <sheetProtection algorithmName="SHA-512" hashValue="FIoEFl3ZDa7YR5+kurNw8wx/0wOehPmKCzmgA4GKKfDLngI8p3c4JPyuW9EyK78u9txCF9yDOWS8IyB7j5X57g==" saltValue="ZyHKyWFsVcb37UJsVWg2sg==" spinCount="100000" sheet="1" objects="1" scenarios="1"/>
  <mergeCells count="1">
    <mergeCell ref="A1:D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92C1-2DE9-41A8-9307-02FEB6FC7E2B}">
  <sheetPr codeName="Sheet29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2242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>
        <v>1</v>
      </c>
      <c r="G27" s="52"/>
      <c r="H27" s="34">
        <f>IF(F27=1,143,0)</f>
        <v>143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>
        <v>1</v>
      </c>
      <c r="G32" s="52"/>
      <c r="H32" s="17">
        <f>IF(F32=1,317,0)</f>
        <v>317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691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>
        <v>1</v>
      </c>
      <c r="G42" s="52"/>
      <c r="H42" s="17">
        <f>IF(F42=1,34,0)</f>
        <v>34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421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>
        <v>1</v>
      </c>
      <c r="G72" s="52"/>
      <c r="H72" s="34">
        <f>IF(F72=1,8,0)</f>
        <v>8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418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2885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641</v>
      </c>
      <c r="I131" s="142"/>
      <c r="J131" s="140">
        <f>H131</f>
        <v>641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33</v>
      </c>
      <c r="G170" s="92">
        <v>1</v>
      </c>
      <c r="H170" s="92">
        <f>SUM(H23,H39,H53,H64,H86,H107,H131,H156,H167)</f>
        <v>10762</v>
      </c>
      <c r="I170" s="93">
        <f>IF(H170&gt;5000,1,0)</f>
        <v>1</v>
      </c>
      <c r="J170" s="92">
        <f>SUM(J64,J131,J156)</f>
        <v>3701</v>
      </c>
      <c r="K170" s="93">
        <f>IF(J170&gt;2000,1,0)</f>
        <v>1</v>
      </c>
    </row>
  </sheetData>
  <sheetProtection algorithmName="SHA-512" hashValue="GafUrcFem9YYVTP2rFJ4ifFNLZz3laTXMeEQai9UU3xbyhbeVru76hcqw/78S87GmtpHr059LJTXnoILVIgmmQ==" saltValue="rGcN6pWKmhbjBYMgfxtagw==" spinCount="100000" sheet="1" objects="1" scenarios="1"/>
  <mergeCells count="1">
    <mergeCell ref="A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E98ED-538C-4D4F-9801-130BCA5C579A}">
  <sheetPr codeName="Sheet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1161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>
        <v>1</v>
      </c>
      <c r="G27" s="52"/>
      <c r="H27" s="34">
        <f>IF(F27=1,143,0)</f>
        <v>143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497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363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1434</v>
      </c>
      <c r="I64" s="142"/>
      <c r="J64" s="140">
        <f>H64</f>
        <v>1434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4</v>
      </c>
      <c r="G86" s="48"/>
      <c r="H86" s="59">
        <f>SUM(H65:H85)</f>
        <v>126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2237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>
        <v>1</v>
      </c>
      <c r="G110" s="52"/>
      <c r="H110" s="17">
        <f>IF(F110=1,133,0)</f>
        <v>133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384</v>
      </c>
      <c r="I131" s="142"/>
      <c r="J131" s="140">
        <f>H131</f>
        <v>384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>
        <v>1</v>
      </c>
      <c r="G153" s="52"/>
      <c r="H153" s="17">
        <f>IF(F153=1,82,0)</f>
        <v>82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1</v>
      </c>
      <c r="F156" s="140">
        <f>SUM(F133:F135,F138:F139,F142:F144,F147:F149,F152:F154)</f>
        <v>3</v>
      </c>
      <c r="G156" s="141"/>
      <c r="H156" s="140">
        <f>SUM(H132:H155)</f>
        <v>413</v>
      </c>
      <c r="I156" s="142"/>
      <c r="J156" s="140">
        <f>H156</f>
        <v>413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115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</v>
      </c>
      <c r="F170" s="91">
        <f>SUM(F23,F39,F53,F64,F86,F107,F131,F156,F167)</f>
        <v>29</v>
      </c>
      <c r="G170" s="92">
        <v>1</v>
      </c>
      <c r="H170" s="92">
        <f>SUM(H23,H39,H53,H64,H86,H107,H131,H156,H167)</f>
        <v>6730</v>
      </c>
      <c r="I170" s="93">
        <f>IF(H170&gt;5000,1,0)</f>
        <v>1</v>
      </c>
      <c r="J170" s="92">
        <f>SUM(J64,J131,J156)</f>
        <v>2231</v>
      </c>
      <c r="K170" s="93">
        <f>IF(J170&gt;2000,1,0)</f>
        <v>1</v>
      </c>
    </row>
  </sheetData>
  <sheetProtection algorithmName="SHA-512" hashValue="c5HfrF39QvQeRmUr5PVplTs+i5rAYCEhXwnpwDIxjAWPScJumn+Oziun6sNjr+2ew22KS6fhZgnIhvkcXHCwSA==" saltValue="ASlb55w81mT5c4cMYuTn/Q==" spinCount="100000" sheet="1" objects="1" scenarios="1"/>
  <mergeCells count="1">
    <mergeCell ref="A1:D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C9CA3-99CC-4C98-8070-3B544D380E5B}">
  <sheetPr codeName="Sheet30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29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pC+r8c0cnmcNwLzf2W2h46pdbNzHGtBA3GjM9O+W8mZsdvX/P0bBm+54uEyLF8GUTJFXfc/TWzbnMTcrmkywLw==" saltValue="3AzcS131U+lWLTgQ6ijRWw==" spinCount="100000" sheet="1" objects="1" scenarios="1"/>
  <mergeCells count="1">
    <mergeCell ref="A1:D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40F55-A3F3-4809-BF15-2C05C41E5547}">
  <sheetPr codeName="Sheet31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1171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399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415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>
        <v>1</v>
      </c>
      <c r="G94" s="52"/>
      <c r="H94" s="17">
        <f>IF(F94=1,307,0)</f>
        <v>307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2534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610</v>
      </c>
      <c r="I131" s="142"/>
      <c r="J131" s="140">
        <f>H131</f>
        <v>610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>
        <v>1</v>
      </c>
      <c r="G143" s="52"/>
      <c r="H143" s="17">
        <f>IF(F143=1,131,0)</f>
        <v>131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706</v>
      </c>
      <c r="I156" s="142"/>
      <c r="J156" s="140">
        <f>H156</f>
        <v>706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258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33</v>
      </c>
      <c r="G170" s="92">
        <v>1</v>
      </c>
      <c r="H170" s="92">
        <f>SUM(H23,H39,H53,H64,H86,H107,H131,H156,H167)</f>
        <v>8837</v>
      </c>
      <c r="I170" s="93">
        <f>IF(H170&gt;5000,1,0)</f>
        <v>1</v>
      </c>
      <c r="J170" s="92">
        <f>SUM(J64,J131,J156)</f>
        <v>3550</v>
      </c>
      <c r="K170" s="93">
        <f>IF(J170&gt;2000,1,0)</f>
        <v>1</v>
      </c>
    </row>
  </sheetData>
  <sheetProtection algorithmName="SHA-512" hashValue="RIbENROzmkJR+O9yZx1c/Lrp0W55gX/ixcGosvGB0eXz9euOjiv/eUNt/WGZITokazVzShqzhdAMV1wQ5oHDCw==" saltValue="q33XUNzHmTBYJQBD7IRaHw==" spinCount="100000" sheet="1" objects="1" scenarios="1"/>
  <mergeCells count="1">
    <mergeCell ref="A1:D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2904A-38EB-4D5B-BF02-4775EBC43BAA}">
  <sheetPr codeName="Sheet32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3</v>
      </c>
      <c r="G23" s="48"/>
      <c r="H23" s="47">
        <f>SUM(H5:H22)</f>
        <v>398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219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311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>
        <v>1</v>
      </c>
      <c r="G88" s="52"/>
      <c r="H88" s="17">
        <f>IF(F88=1,810,0)</f>
        <v>810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1937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>
        <v>1</v>
      </c>
      <c r="G110" s="52"/>
      <c r="H110" s="17">
        <f>IF(F110=1,133,0)</f>
        <v>133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507</v>
      </c>
      <c r="I131" s="142"/>
      <c r="J131" s="140">
        <f>H131</f>
        <v>507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745</v>
      </c>
      <c r="I156" s="142"/>
      <c r="J156" s="140">
        <f>H156</f>
        <v>745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229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</v>
      </c>
      <c r="F170" s="91">
        <f>SUM(F23,F39,F53,F64,F86,F107,F131,F156,F167)</f>
        <v>32</v>
      </c>
      <c r="G170" s="92">
        <v>1</v>
      </c>
      <c r="H170" s="92">
        <f>SUM(H23,H39,H53,H64,H86,H107,H131,H156,H167)</f>
        <v>7090</v>
      </c>
      <c r="I170" s="93">
        <f>IF(H170&gt;5000,1,0)</f>
        <v>1</v>
      </c>
      <c r="J170" s="92">
        <f>SUM(J64,J131,J156)</f>
        <v>3486</v>
      </c>
      <c r="K170" s="93">
        <f>IF(J170&gt;2000,1,0)</f>
        <v>1</v>
      </c>
    </row>
  </sheetData>
  <sheetProtection algorithmName="SHA-512" hashValue="SDdM8TP7qyCG2R4bcHPgoLiDgGF3MOyRQXEdnL1l8BOcXus7uk1GMxXFqu9DMF4h6Smo/MxKzr21VOL7ONNpdw==" saltValue="sTnodL/pjrj0JIMrBfRMHQ==" spinCount="100000" sheet="1" objects="1" scenarios="1"/>
  <mergeCells count="1">
    <mergeCell ref="A1:D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8A2AE-A126-4CC6-9E8D-BE9ECC260629}">
  <sheetPr codeName="Sheet33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2242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>
        <v>1</v>
      </c>
      <c r="G27" s="52"/>
      <c r="H27" s="34">
        <f>IF(F27=1,143,0)</f>
        <v>143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605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>
        <v>1</v>
      </c>
      <c r="G72" s="52"/>
      <c r="H72" s="34">
        <f>IF(F72=1,8,0)</f>
        <v>8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418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641</v>
      </c>
      <c r="I131" s="142"/>
      <c r="J131" s="140">
        <f>H131</f>
        <v>641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26</v>
      </c>
      <c r="G170" s="92">
        <v>1</v>
      </c>
      <c r="H170" s="92">
        <f>SUM(H23,H39,H53,H64,H86,H107,H131,H156,H167)</f>
        <v>7370</v>
      </c>
      <c r="I170" s="93">
        <f>IF(H170&gt;5000,1,0)</f>
        <v>1</v>
      </c>
      <c r="J170" s="92">
        <f>SUM(J64,J131,J156)</f>
        <v>3701</v>
      </c>
      <c r="K170" s="93">
        <f>IF(J170&gt;2000,1,0)</f>
        <v>1</v>
      </c>
    </row>
  </sheetData>
  <sheetProtection algorithmName="SHA-512" hashValue="v5ZvBPpNpMgXwnP/SczKgktt/qFR87V/fBkJ9tDynLvxhYLk0+qQ/EH21apeCVGp1i4m67xjn9zYTDeBaARpwA==" saltValue="nfhAjOMvP1HlrBQPKYTvPA==" spinCount="100000" sheet="1" objects="1" scenarios="1"/>
  <mergeCells count="1">
    <mergeCell ref="A1:D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2FE91-0606-4584-AFE2-6D90C8AA6AA9}">
  <sheetPr codeName="Sheet34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E4bbfyBb89P/3xxCa4A1zmIHmkvRYMWWRv5+mxlQzuuaJsvcuOU6tlSRDFUA/Oo8fmgs603+9jpy+fOx7WlcyA==" saltValue="k7onRd1dbjLLCrxZ2o4gCw==" spinCount="100000" sheet="1" objects="1" scenarios="1"/>
  <mergeCells count="1">
    <mergeCell ref="A1:D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CF100-FA66-45C4-BBB3-E343A2810E20}">
  <sheetPr codeName="Sheet35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1171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255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1434</v>
      </c>
      <c r="I64" s="142"/>
      <c r="J64" s="140">
        <f>H64</f>
        <v>1434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>
        <v>1</v>
      </c>
      <c r="G72" s="52"/>
      <c r="H72" s="34">
        <f>IF(F72=1,8,0)</f>
        <v>8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293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>
        <v>1</v>
      </c>
      <c r="G94" s="52"/>
      <c r="H94" s="17">
        <f>IF(F94=1,307,0)</f>
        <v>307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2345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2</v>
      </c>
      <c r="F131" s="140">
        <f>SUM(F109,F110,F111,F114,F115,F118,F119,F122,F123,F124,F127,F128,F129)</f>
        <v>3</v>
      </c>
      <c r="G131" s="141"/>
      <c r="H131" s="140">
        <f>SUM(H108:H130)</f>
        <v>266</v>
      </c>
      <c r="I131" s="142"/>
      <c r="J131" s="140">
        <f>H131</f>
        <v>266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>
        <v>1</v>
      </c>
      <c r="G153" s="52"/>
      <c r="H153" s="17">
        <f>IF(F153=1,82,0)</f>
        <v>82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449</v>
      </c>
      <c r="I156" s="142"/>
      <c r="J156" s="140">
        <f>H156</f>
        <v>449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4</v>
      </c>
      <c r="F170" s="91">
        <f>SUM(F23,F39,F53,F64,F86,F107,F131,F156,F167)</f>
        <v>29</v>
      </c>
      <c r="G170" s="92">
        <v>1</v>
      </c>
      <c r="H170" s="92">
        <f>SUM(H23,H39,H53,H64,H86,H107,H131,H156,H167)</f>
        <v>6723</v>
      </c>
      <c r="I170" s="93">
        <f>IF(H170&gt;5000,1,0)</f>
        <v>1</v>
      </c>
      <c r="J170" s="92">
        <f>SUM(J64,J131,J156)</f>
        <v>2149</v>
      </c>
      <c r="K170" s="93">
        <f>IF(J170&gt;2000,1,0)</f>
        <v>1</v>
      </c>
    </row>
  </sheetData>
  <sheetProtection algorithmName="SHA-512" hashValue="vir3UcK+9u6cjudpGhloxOxI5nTLm3RFGWhyetfAcWoQnKXsOyoX1hKnbX0vr/HbPFR3d8vA5iilwixCTDVFiQ==" saltValue="E7GiAeleoY8G5ZiqPnrJWg==" spinCount="100000" sheet="1" objects="1" scenarios="1"/>
  <mergeCells count="1">
    <mergeCell ref="A1:D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D63F-99AF-4B68-A6D8-C65AB5DF99D7}">
  <sheetPr codeName="Sheet36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4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32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GUgFg6gSofpVG1S4aj0Mzl9SaINobL1s/pumSebX+0BxCIh2VrDDa5Oe33FLRegiJtelLDS7BFuUJV4OUWdPtQ==" saltValue="FRhKxE9413iogZ8RLCIhbQ==" spinCount="100000" sheet="1" objects="1" scenarios="1"/>
  <mergeCells count="1">
    <mergeCell ref="A1:D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46A38-E5F8-41A2-AB36-F01768926905}">
  <sheetPr codeName="Sheet37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9Q3xWiqqzzR40LM14qsiStORowEnnwfUE2FJxrAohBzHV+7HRCsDNqr/WWMGME+ADXnfpYDWFmHSWVGMly68aw==" saltValue="E2yA4PMuWfRjyfvi3mrzlA==" spinCount="100000" sheet="1" objects="1" scenarios="1"/>
  <mergeCells count="1">
    <mergeCell ref="A1:D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80F8C-C89C-43B3-B5A7-4A4C066F15C8}">
  <sheetPr codeName="Sheet38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1171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399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415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>
        <v>1</v>
      </c>
      <c r="G94" s="52"/>
      <c r="H94" s="17">
        <f>IF(F94=1,307,0)</f>
        <v>307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2534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>
        <v>1</v>
      </c>
      <c r="G128" s="52"/>
      <c r="H128" s="17">
        <f>IF(F128=1,22,0)</f>
        <v>22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577</v>
      </c>
      <c r="I131" s="142"/>
      <c r="J131" s="140">
        <f>H131</f>
        <v>577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229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31</v>
      </c>
      <c r="G170" s="92">
        <v>1</v>
      </c>
      <c r="H170" s="92">
        <f>SUM(H23,H39,H53,H64,H86,H107,H131,H156,H167)</f>
        <v>6661</v>
      </c>
      <c r="I170" s="93">
        <f>IF(H170&gt;5000,1,0)</f>
        <v>1</v>
      </c>
      <c r="J170" s="92">
        <f>SUM(J64,J131,J156)</f>
        <v>1403</v>
      </c>
      <c r="K170" s="93">
        <f>IF(J170&gt;2000,1,0)</f>
        <v>0</v>
      </c>
    </row>
  </sheetData>
  <sheetProtection algorithmName="SHA-512" hashValue="bgx7lpNB2TOSg5iY0AXISi7VhmoBzYnG/Wj6byWrzdjbuvEbVF/LFZ1tkxiYQ6JN8UQ+U5aXNCdyeL/Euu/44w==" saltValue="uOikDsr5ZS4llnc/od6Lfw==" spinCount="100000" sheet="1" objects="1" scenarios="1"/>
  <mergeCells count="1">
    <mergeCell ref="A1:D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44F71-F242-4ED0-B46E-A8F7623F5C83}">
  <sheetPr codeName="Sheet39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542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2</v>
      </c>
      <c r="G39" s="48"/>
      <c r="H39" s="59">
        <f>SUM(H24:H38)</f>
        <v>167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18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2</v>
      </c>
      <c r="F86" s="59">
        <f>SUM(F66,F67,F68,F71,F72,F75,F76,F79,F80,F83,F84)</f>
        <v>3</v>
      </c>
      <c r="G86" s="48"/>
      <c r="H86" s="59">
        <f>SUM(H65:H85)</f>
        <v>137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26</v>
      </c>
      <c r="F170" s="91">
        <f>SUM(F23,F39,F53,F64,F86,F107,F131,F156,F167)</f>
        <v>7</v>
      </c>
      <c r="G170" s="92">
        <v>1</v>
      </c>
      <c r="H170" s="92">
        <f>SUM(H23,H39,H53,H64,H86,H107,H131,H156,H167)</f>
        <v>864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O2WP70GY0NVDXTa4ladoxJf1Hk16gNQeMEw9J6dkim5X9CDEq5YBGk0amw4mtXqFlGtK465WZIRpXRrMb8Lgug==" saltValue="fDHuju6f8ofu4VCApTx0XA==" spinCount="100000" sheet="1" objects="1" scenarios="1"/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1853A-3D4E-42CD-986D-E58136F51830}">
  <sheetPr codeName="Sheet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1161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290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1107</v>
      </c>
      <c r="I64" s="142"/>
      <c r="J64" s="140">
        <f>H64</f>
        <v>1107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201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397</v>
      </c>
      <c r="I131" s="142"/>
      <c r="J131" s="140">
        <f>H131</f>
        <v>397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372</v>
      </c>
      <c r="I156" s="142"/>
      <c r="J156" s="140">
        <f>H156</f>
        <v>372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229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4</v>
      </c>
      <c r="F170" s="91">
        <f>SUM(F23,F39,F53,F64,F86,F107,F131,F156,F167)</f>
        <v>29</v>
      </c>
      <c r="G170" s="92">
        <v>1</v>
      </c>
      <c r="H170" s="92">
        <f>SUM(H23,H39,H53,H64,H86,H107,H131,H156,H167)</f>
        <v>3899</v>
      </c>
      <c r="I170" s="93">
        <f>IF(H170&gt;5000,1,0)</f>
        <v>0</v>
      </c>
      <c r="J170" s="92">
        <f>SUM(J64,J131,J156)</f>
        <v>1876</v>
      </c>
      <c r="K170" s="93">
        <f>IF(J170&gt;2000,1,0)</f>
        <v>0</v>
      </c>
    </row>
  </sheetData>
  <sheetProtection algorithmName="SHA-512" hashValue="CF7zP5NC8D7bnMcxr6RFIBd9uNHKFqnReN5Y3oypzKzeg+P2dZPkAcX9ELn4QLlcca5J+XnvacShWe5FnrtawA==" saltValue="i1nGssPMYiPHp9t+CUC5Ug==" spinCount="100000" sheet="1" objects="1" scenarios="1"/>
  <mergeCells count="1">
    <mergeCell ref="A1:D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FE124-EEC8-4FFF-9B81-2C77C1577227}">
  <sheetPr codeName="Sheet40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39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3</v>
      </c>
      <c r="G23" s="48"/>
      <c r="H23" s="47">
        <f>SUM(H5:H22)</f>
        <v>2187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231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54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1</v>
      </c>
      <c r="G86" s="48"/>
      <c r="H86" s="59">
        <f>SUM(H65:H85)</f>
        <v>130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2</v>
      </c>
      <c r="F131" s="140">
        <f>SUM(F109,F110,F111,F114,F115,F118,F119,F122,F123,F124,F127,F128,F129)</f>
        <v>3</v>
      </c>
      <c r="G131" s="141"/>
      <c r="H131" s="140">
        <f>SUM(H108:H130)</f>
        <v>537</v>
      </c>
      <c r="I131" s="142"/>
      <c r="J131" s="140">
        <f>H131</f>
        <v>537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15</v>
      </c>
      <c r="F170" s="91">
        <f>SUM(F23,F39,F53,F64,F86,F107,F131,F156,F167)</f>
        <v>16</v>
      </c>
      <c r="G170" s="92">
        <v>1</v>
      </c>
      <c r="H170" s="92">
        <f>SUM(H23,H39,H53,H64,H86,H107,H131,H156,H167)</f>
        <v>4369</v>
      </c>
      <c r="I170" s="93">
        <f>IF(H170&gt;5000,1,0)</f>
        <v>0</v>
      </c>
      <c r="J170" s="92">
        <f>SUM(J64,J131,J156)</f>
        <v>1363</v>
      </c>
      <c r="K170" s="93">
        <f>IF(J170&gt;2000,1,0)</f>
        <v>0</v>
      </c>
    </row>
  </sheetData>
  <sheetProtection algorithmName="SHA-512" hashValue="WFiH6IQ/TQOGtEwbZirMzhvtp38SuFalhHIIGCPIST/a9oZXdOH+4bi9NYVZWWNp3RR3HKP3/EM9yoHxL6/I5w==" saltValue="fJ7N4UVdIzqFqKsAzpfX2Q==" spinCount="100000" sheet="1" objects="1" scenarios="1"/>
  <mergeCells count="1">
    <mergeCell ref="A1:D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CAED0-D9D5-4B8C-A3BE-9C95B9749A2D}">
  <sheetPr codeName="Sheet41"/>
  <dimension ref="A1:O170"/>
  <sheetViews>
    <sheetView workbookViewId="0">
      <selection activeCell="P150" sqref="P150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580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425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219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1</v>
      </c>
      <c r="F64" s="140">
        <f>SUM(F55:F57,F60:F62)</f>
        <v>1</v>
      </c>
      <c r="G64" s="141"/>
      <c r="H64" s="140">
        <f>SUM(H54:H63)</f>
        <v>177</v>
      </c>
      <c r="I64" s="142"/>
      <c r="J64" s="140">
        <f>H64</f>
        <v>177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2</v>
      </c>
      <c r="F86" s="59">
        <f>SUM(F66,F67,F68,F71,F72,F75,F76,F79,F80,F83,F84)</f>
        <v>3</v>
      </c>
      <c r="G86" s="48"/>
      <c r="H86" s="59">
        <f>SUM(H65:H85)</f>
        <v>158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>
        <v>1</v>
      </c>
      <c r="G103" s="52"/>
      <c r="H103" s="17">
        <f>IF(F103=1,343,0)</f>
        <v>343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1960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4</v>
      </c>
      <c r="F131" s="140">
        <f>SUM(F109,F110,F111,F114,F115,F118,F119,F122,F123,F124,F127,F128,F129)</f>
        <v>1</v>
      </c>
      <c r="G131" s="141"/>
      <c r="H131" s="140">
        <f>SUM(H108:H130)</f>
        <v>13</v>
      </c>
      <c r="I131" s="142"/>
      <c r="J131" s="140">
        <f>H131</f>
        <v>13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 t="s">
        <v>101</v>
      </c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16</v>
      </c>
      <c r="F170" s="91">
        <f>SUM(F23,F39,F53,F64,F86,F107,F131,F156,F167)</f>
        <v>17</v>
      </c>
      <c r="G170" s="92">
        <v>1</v>
      </c>
      <c r="H170" s="92">
        <f>SUM(H23,H39,H53,H64,H86,H107,H131,H156,H167)</f>
        <v>3532</v>
      </c>
      <c r="I170" s="93">
        <f>IF(H170&gt;5000,1,0)</f>
        <v>0</v>
      </c>
      <c r="J170" s="92">
        <f>SUM(J64,J131,J156)</f>
        <v>190</v>
      </c>
      <c r="K170" s="93">
        <f>IF(J170&gt;2000,1,0)</f>
        <v>0</v>
      </c>
    </row>
  </sheetData>
  <sheetProtection algorithmName="SHA-512" hashValue="nX2ahyxX6FF8oYOtCioc/N69NHEO59zd5zSjVwxBnRRMQvARotl047wYiC/QEaCbErXb5RiPXlBJ9BvILUr3Dg==" saltValue="r+hidrF6/dQIXhG7qInj/A==" spinCount="100000" sheet="1" objects="1" scenarios="1"/>
  <mergeCells count="1">
    <mergeCell ref="A1:D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76DC4-295F-49E3-BA87-654208BEC555}">
  <sheetPr codeName="Sheet42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123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387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1</v>
      </c>
      <c r="F131" s="140">
        <f>SUM(F109,F110,F111,F114,F115,F118,F119,F122,F123,F124,F127,F128,F129)</f>
        <v>4</v>
      </c>
      <c r="G131" s="141"/>
      <c r="H131" s="140">
        <f>SUM(H108:H130)</f>
        <v>303</v>
      </c>
      <c r="I131" s="142"/>
      <c r="J131" s="140">
        <f>H131</f>
        <v>303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2</v>
      </c>
      <c r="F156" s="140">
        <f>SUM(F133:F135,F138:F139,F142:F144,F147:F149,F152:F154)</f>
        <v>2</v>
      </c>
      <c r="G156" s="141"/>
      <c r="H156" s="140">
        <f>SUM(H132:H155)</f>
        <v>69</v>
      </c>
      <c r="I156" s="142"/>
      <c r="J156" s="140">
        <f>H156</f>
        <v>69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115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21</v>
      </c>
      <c r="F170" s="91">
        <f>SUM(F23,F39,F53,F64,F86,F107,F131,F156,F167)</f>
        <v>10</v>
      </c>
      <c r="G170" s="92">
        <v>1</v>
      </c>
      <c r="H170" s="92">
        <f>SUM(H23,H39,H53,H64,H86,H107,H131,H156,H167)</f>
        <v>997</v>
      </c>
      <c r="I170" s="93">
        <f>IF(H170&gt;5000,1,0)</f>
        <v>0</v>
      </c>
      <c r="J170" s="92">
        <f>SUM(J64,J131,J156)</f>
        <v>372</v>
      </c>
      <c r="K170" s="93">
        <f>IF(J170&gt;2000,1,0)</f>
        <v>0</v>
      </c>
    </row>
  </sheetData>
  <sheetProtection algorithmName="SHA-512" hashValue="tfi87OobmkfBoScS0GUqAh7oQ8f4iBuujHIxkY+WllsPp+ZtEEhHVSGASMPLbhqkOmBtjZ2AufX4U4bxw21aNw==" saltValue="LIeTk1ikhwoNQCLUGnxfqA==" spinCount="100000" sheet="1" objects="1" scenarios="1"/>
  <mergeCells count="1">
    <mergeCell ref="A1:D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240A4-1642-4836-9683-0B932A435C3C}">
  <sheetPr codeName="Sheet43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 t="s">
        <v>75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27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WGlaCNXf0K78lTu/1LVTw+CYOaBX02YD8yFOqJ7Y2/aLfb57Y680eJKtT87XJ86ithQzz2vAX99MU7U1qLARnQ==" saltValue="7GuSfHh4DPJgv7kxkQMr9Q==" spinCount="100000" sheet="1" objects="1" scenarios="1"/>
  <mergeCells count="1">
    <mergeCell ref="A1:D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12862-44C9-4AA5-B0BB-886610B2E164}">
  <sheetPr codeName="Sheet44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2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5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4</v>
      </c>
      <c r="F156" s="140">
        <f>SUM(F133:F135,F138:F139,F142:F144,F147:F149,F152:F154)</f>
        <v>1</v>
      </c>
      <c r="G156" s="141"/>
      <c r="H156" s="140">
        <f>SUM(H132:H155)</f>
        <v>48</v>
      </c>
      <c r="I156" s="142"/>
      <c r="J156" s="140">
        <f>H156</f>
        <v>48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32</v>
      </c>
      <c r="F170" s="91">
        <f>SUM(F23,F39,F53,F64,F86,F107,F131,F156,F167)</f>
        <v>1</v>
      </c>
      <c r="G170" s="92">
        <v>0</v>
      </c>
      <c r="H170" s="92">
        <f>SUM(H23,H39,H53,H64,H86,H107,H131,H156,H167)</f>
        <v>48</v>
      </c>
      <c r="I170" s="93">
        <f>IF(H170&gt;5000,1,0)</f>
        <v>0</v>
      </c>
      <c r="J170" s="92">
        <f>SUM(J64,J131,J156)</f>
        <v>48</v>
      </c>
      <c r="K170" s="93">
        <f>IF(J170&gt;2000,1,0)</f>
        <v>0</v>
      </c>
    </row>
  </sheetData>
  <sheetProtection algorithmName="SHA-512" hashValue="MldoudhGz0pcconU33trdWXg/B8Wf29+yQiyPrOVyoFHJDS2pmO5AmN8e/qHxnWAufZYnkxc3gCutcFKU3yLSA==" saltValue="zFzZLHPy/YPbkOqiJGUhAg==" spinCount="100000" sheet="1" objects="1" scenarios="1"/>
  <mergeCells count="1">
    <mergeCell ref="A1:D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D60AE-7CAD-4E9A-A5A6-7C6373F474E1}">
  <sheetPr codeName="Sheet45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556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102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112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1</v>
      </c>
      <c r="F64" s="140">
        <f>SUM(F55:F57,F60:F62)</f>
        <v>1</v>
      </c>
      <c r="G64" s="141"/>
      <c r="H64" s="140">
        <f>SUM(H54:H63)</f>
        <v>177</v>
      </c>
      <c r="I64" s="142"/>
      <c r="J64" s="140">
        <f>H64</f>
        <v>177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2</v>
      </c>
      <c r="F86" s="59">
        <f>SUM(F66,F67,F68,F71,F72,F75,F76,F79,F80,F83,F84)</f>
        <v>3</v>
      </c>
      <c r="G86" s="48"/>
      <c r="H86" s="59">
        <f>SUM(H65:H85)</f>
        <v>106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1</v>
      </c>
      <c r="F131" s="140">
        <f>SUM(F109,F110,F111,F114,F115,F118,F119,F122,F123,F124,F127,F128,F129)</f>
        <v>4</v>
      </c>
      <c r="G131" s="141"/>
      <c r="H131" s="140">
        <f>SUM(H108:H130)</f>
        <v>303</v>
      </c>
      <c r="I131" s="142"/>
      <c r="J131" s="140">
        <f>H131</f>
        <v>303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3</v>
      </c>
      <c r="F156" s="140">
        <f>SUM(F133:F135,F138:F139,F142:F144,F147:F149,F152:F154)</f>
        <v>2</v>
      </c>
      <c r="G156" s="141"/>
      <c r="H156" s="140">
        <f>SUM(H132:H155)</f>
        <v>69</v>
      </c>
      <c r="I156" s="142"/>
      <c r="J156" s="140">
        <f>H156</f>
        <v>69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19</v>
      </c>
      <c r="F170" s="91">
        <f>SUM(F23,F39,F53,F64,F86,F107,F131,F156,F167)</f>
        <v>14</v>
      </c>
      <c r="G170" s="92">
        <v>1</v>
      </c>
      <c r="H170" s="92">
        <f>SUM(H23,H39,H53,H64,H86,H107,H131,H156,H167)</f>
        <v>1425</v>
      </c>
      <c r="I170" s="93">
        <f>IF(H170&gt;5000,1,0)</f>
        <v>0</v>
      </c>
      <c r="J170" s="92">
        <f>SUM(J64,J131,J156)</f>
        <v>549</v>
      </c>
      <c r="K170" s="93">
        <f>IF(J170&gt;2000,1,0)</f>
        <v>0</v>
      </c>
    </row>
  </sheetData>
  <sheetProtection algorithmName="SHA-512" hashValue="a1YZlLl9jk1AmhJsN6dExSzH31FTB0jehj5SUMkaTiNpD9XRcwdBKsDCsZJo+AesL1PjjM9Um1HtEJ7wlIT7ig==" saltValue="9BkRiXaGiySKclOwFcUwXw==" spinCount="100000" sheet="1" objects="1" scenarios="1"/>
  <mergeCells count="1">
    <mergeCell ref="A1:D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3A318-5121-4A84-80A3-249D529A2248}">
  <sheetPr codeName="Sheet46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ouvGWOZSSZOrj8nJM9el+QJ2hM6qwVxAd+TRPkZjLVJiO00s0UBoOdoCzyevd/ueN9+oHP/FUP14wruW0YlkIg==" saltValue="tjEKCMFW1uN+tu6vgZmJ2w==" spinCount="100000" sheet="1" objects="1" scenarios="1"/>
  <mergeCells count="1">
    <mergeCell ref="A1:D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BF5C0-F038-41AD-99E3-305C25529684}">
  <sheetPr codeName="Sheet47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3</v>
      </c>
      <c r="G23" s="48"/>
      <c r="H23" s="47">
        <f>SUM(H5:H22)</f>
        <v>388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123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1434</v>
      </c>
      <c r="I64" s="142"/>
      <c r="J64" s="140">
        <f>H64</f>
        <v>1434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95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382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2</v>
      </c>
      <c r="F131" s="140">
        <f>SUM(F109,F110,F111,F114,F115,F118,F119,F122,F123,F124,F127,F128,F129)</f>
        <v>3</v>
      </c>
      <c r="G131" s="141"/>
      <c r="H131" s="140">
        <f>SUM(H108:H130)</f>
        <v>378</v>
      </c>
      <c r="I131" s="142"/>
      <c r="J131" s="140">
        <f>H131</f>
        <v>378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>
        <v>1</v>
      </c>
      <c r="G153" s="52"/>
      <c r="H153" s="17">
        <f>IF(F153=1,82,0)</f>
        <v>82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449</v>
      </c>
      <c r="I156" s="142"/>
      <c r="J156" s="140">
        <f>H156</f>
        <v>449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152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10</v>
      </c>
      <c r="F170" s="91">
        <f>SUM(F23,F39,F53,F64,F86,F107,F131,F156,F167)</f>
        <v>23</v>
      </c>
      <c r="G170" s="92">
        <v>1</v>
      </c>
      <c r="H170" s="92">
        <f>SUM(H23,H39,H53,H64,H86,H107,H131,H156,H167)</f>
        <v>3543</v>
      </c>
      <c r="I170" s="93">
        <f>IF(H170&gt;5000,1,0)</f>
        <v>0</v>
      </c>
      <c r="J170" s="92">
        <f>SUM(J64,J131,J156)</f>
        <v>2261</v>
      </c>
      <c r="K170" s="93">
        <f>IF(J170&gt;2000,1,0)</f>
        <v>1</v>
      </c>
    </row>
  </sheetData>
  <sheetProtection algorithmName="SHA-512" hashValue="tPi+XQuwTPFQy4+bqK+NHl1Odz+uDlR+txhwCrWRZJNUTNq6b+Z9rTGWJ7qOneF5YOxWtmbJ+WsUcVCXLYXHqw==" saltValue="pFevBLZM4ELBPrPWDcubsA==" spinCount="100000" sheet="1" objects="1" scenarios="1"/>
  <mergeCells count="1">
    <mergeCell ref="A1:D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C47EE-997A-4AFC-8EA2-4D5EC6667732}">
  <sheetPr codeName="Sheet48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53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123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1434</v>
      </c>
      <c r="I64" s="142"/>
      <c r="J64" s="140">
        <f>H64</f>
        <v>1434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95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382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2</v>
      </c>
      <c r="F131" s="140">
        <f>SUM(F109,F110,F111,F114,F115,F118,F119,F122,F123,F124,F127,F128,F129)</f>
        <v>3</v>
      </c>
      <c r="G131" s="141"/>
      <c r="H131" s="140">
        <f>SUM(H108:H130)</f>
        <v>378</v>
      </c>
      <c r="I131" s="142"/>
      <c r="J131" s="140">
        <f>H131</f>
        <v>378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>
        <v>1</v>
      </c>
      <c r="G153" s="52"/>
      <c r="H153" s="17">
        <f>IF(F153=1,82,0)</f>
        <v>82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449</v>
      </c>
      <c r="I156" s="142"/>
      <c r="J156" s="140">
        <f>H156</f>
        <v>449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115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12</v>
      </c>
      <c r="F170" s="91">
        <f>SUM(F23,F39,F53,F64,F86,F107,F131,F156,F167)</f>
        <v>21</v>
      </c>
      <c r="G170" s="92">
        <v>1</v>
      </c>
      <c r="H170" s="92">
        <f>SUM(H23,H39,H53,H64,H86,H107,H131,H156,H167)</f>
        <v>3171</v>
      </c>
      <c r="I170" s="93">
        <f>IF(H170&gt;5000,1,0)</f>
        <v>0</v>
      </c>
      <c r="J170" s="92">
        <f>SUM(J64,J131,J156)</f>
        <v>2261</v>
      </c>
      <c r="K170" s="93">
        <f>IF(J170&gt;2000,1,0)</f>
        <v>1</v>
      </c>
    </row>
  </sheetData>
  <sheetProtection algorithmName="SHA-512" hashValue="10NSFb3mGY8H0xkgZeyY66AchbKqXneXnyGgWmR0I+0qW2g4BvvuTC1+a3awqfUe82gnHRUMxNBz4wASaY1fVA==" saltValue="N7EzIiUL9weeyu6dridXLw==" spinCount="100000" sheet="1" objects="1" scenarios="1"/>
  <mergeCells count="1">
    <mergeCell ref="A1:D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A8B15-FB1B-4836-9F81-1F0C20720658}">
  <sheetPr codeName="Sheet49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2242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>
        <v>1</v>
      </c>
      <c r="G27" s="52"/>
      <c r="H27" s="34">
        <f>IF(F27=1,143,0)</f>
        <v>143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605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1496</v>
      </c>
      <c r="I64" s="142"/>
      <c r="J64" s="140">
        <f>H64</f>
        <v>1496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676</v>
      </c>
      <c r="I131" s="142"/>
      <c r="J131" s="140">
        <f>H131</f>
        <v>676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>
        <v>1</v>
      </c>
      <c r="G134" s="52"/>
      <c r="H134" s="17">
        <f>IF(F134=1,36,0)</f>
        <v>36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769</v>
      </c>
      <c r="I156" s="142"/>
      <c r="J156" s="140">
        <f>H156</f>
        <v>769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21</v>
      </c>
      <c r="G170" s="92">
        <v>1</v>
      </c>
      <c r="H170" s="92">
        <f>SUM(H23,H39,H53,H64,H86,H107,H131,H156,H167)</f>
        <v>6192</v>
      </c>
      <c r="I170" s="93">
        <f>IF(H170&gt;5000,1,0)</f>
        <v>1</v>
      </c>
      <c r="J170" s="92">
        <f>SUM(J64,J131,J156)</f>
        <v>2941</v>
      </c>
      <c r="K170" s="93">
        <f>IF(J170&gt;2000,1,0)</f>
        <v>1</v>
      </c>
    </row>
  </sheetData>
  <sheetProtection algorithmName="SHA-512" hashValue="z9omoPBuIXrzT/64Mmv3Tra66firQMmV5uBDC91PUt1320ZmijV/cCodPqsbyiY+ljqsBqjydCt9R0bC17p9ig==" saltValue="IDRaJ7H9H1ckP4FAa7R6Yg==" spinCount="100000" sheet="1" objects="1" scenarios="1"/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1EB5-8D48-4AE5-851A-05C8388A6FDE}">
  <sheetPr codeName="Sheet5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  <c r="M9" s="13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1496</v>
      </c>
      <c r="I64" s="142"/>
      <c r="J64" s="140">
        <f>H64</f>
        <v>1496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>
        <v>1</v>
      </c>
      <c r="G128" s="52"/>
      <c r="H128" s="17">
        <f>IF(F128=1,22,0)</f>
        <v>22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340</v>
      </c>
      <c r="I131" s="142"/>
      <c r="J131" s="140">
        <f>H131</f>
        <v>340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1</v>
      </c>
      <c r="G156" s="141"/>
      <c r="H156" s="140">
        <f>SUM(H132:H155)</f>
        <v>310</v>
      </c>
      <c r="I156" s="142"/>
      <c r="J156" s="140">
        <f>H156</f>
        <v>310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258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10</v>
      </c>
      <c r="G170" s="92">
        <v>0</v>
      </c>
      <c r="H170" s="92">
        <f>SUM(H23,H39,H53,H64,H86,H107,H131,H156,H167)</f>
        <v>2404</v>
      </c>
      <c r="I170" s="93">
        <f>IF(H170&gt;5000,1,0)</f>
        <v>0</v>
      </c>
      <c r="J170" s="92">
        <f>SUM(J64,J131,J156)</f>
        <v>2146</v>
      </c>
      <c r="K170" s="93">
        <f>IF(J170&gt;2000,1,0)</f>
        <v>1</v>
      </c>
    </row>
  </sheetData>
  <sheetProtection algorithmName="SHA-512" hashValue="SLuY+BBqzVJQGQSm/P2VbRQiMJts0v4s+sc15mA33P+imWbrfa/xjMTa4pkCTdUKLxYk5PlUoLHIGF58wg3Tng==" saltValue="ZB5w/niOmJOCvz/k7tCqcg==" spinCount="100000" sheet="1" objects="1" scenarios="1"/>
  <mergeCells count="1">
    <mergeCell ref="A1:D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14A39-E4BD-40FD-BE00-A48273055B03}">
  <sheetPr codeName="Sheet50"/>
  <dimension ref="A1:O170"/>
  <sheetViews>
    <sheetView topLeftCell="A16"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49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930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1434</v>
      </c>
      <c r="I64" s="142"/>
      <c r="J64" s="140">
        <f>H64</f>
        <v>1434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201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2643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608</v>
      </c>
      <c r="I131" s="142"/>
      <c r="J131" s="140">
        <f>H131</f>
        <v>608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>
        <v>1</v>
      </c>
      <c r="G134" s="52"/>
      <c r="H134" s="17">
        <f>IF(F134=1,36,0)</f>
        <v>36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769</v>
      </c>
      <c r="I156" s="142"/>
      <c r="J156" s="140">
        <f>H156</f>
        <v>769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258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33</v>
      </c>
      <c r="G170" s="92">
        <v>1</v>
      </c>
      <c r="H170" s="92">
        <f>SUM(H23,H39,H53,H64,H86,H107,H131,H156,H167)</f>
        <v>7495</v>
      </c>
      <c r="I170" s="93">
        <f>IF(H170&gt;5000,1,0)</f>
        <v>1</v>
      </c>
      <c r="J170" s="92">
        <f>SUM(J64,J131,J156)</f>
        <v>2811</v>
      </c>
      <c r="K170" s="93">
        <f>IF(J170&gt;2000,1,0)</f>
        <v>1</v>
      </c>
    </row>
  </sheetData>
  <sheetProtection algorithmName="SHA-512" hashValue="W6qud+dTyoldw/RmAbIKh+KGnJLb6KKrDd/i1ZqXaO5ndeuc305VTZHHNMX1fmue5RJKXU7+TC5tdOqMmCE2qQ==" saltValue="DvMzZAhf/tOU+QFUGr8awg==" spinCount="100000" sheet="1" objects="1" scenarios="1"/>
  <mergeCells count="1">
    <mergeCell ref="A1:D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12A07-DB40-4F3F-9822-C0AB70296941}">
  <sheetPr codeName="Sheet51"/>
  <dimension ref="A1:O170"/>
  <sheetViews>
    <sheetView workbookViewId="0">
      <selection activeCell="A156" sqref="A156:K156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2242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>
        <v>1</v>
      </c>
      <c r="G27" s="52"/>
      <c r="H27" s="34">
        <f>IF(F27=1,143,0)</f>
        <v>143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>
        <v>1</v>
      </c>
      <c r="G32" s="52"/>
      <c r="H32" s="17">
        <f>IF(F32=1,317,0)</f>
        <v>317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691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>
        <v>1</v>
      </c>
      <c r="G42" s="52"/>
      <c r="H42" s="17">
        <f>IF(F42=1,34,0)</f>
        <v>34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421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>
        <v>1</v>
      </c>
      <c r="G72" s="52"/>
      <c r="H72" s="34">
        <f>IF(F72=1,8,0)</f>
        <v>8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418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2885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641</v>
      </c>
      <c r="I131" s="142"/>
      <c r="J131" s="140">
        <f>H131</f>
        <v>641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33</v>
      </c>
      <c r="G170" s="92">
        <v>1</v>
      </c>
      <c r="H170" s="92">
        <f>SUM(H23,H39,H53,H64,H86,H107,H131,H156,H167)</f>
        <v>10762</v>
      </c>
      <c r="I170" s="93">
        <f>IF(H170&gt;5000,1,0)</f>
        <v>1</v>
      </c>
      <c r="J170" s="92">
        <f>SUM(J64,J131,J156)</f>
        <v>3701</v>
      </c>
      <c r="K170" s="93">
        <f>IF(J170&gt;2000,1,0)</f>
        <v>1</v>
      </c>
    </row>
  </sheetData>
  <sheetProtection algorithmName="SHA-512" hashValue="3Go/ZVPV0bcGt62rsdzj1tuEHcHhiB3JHcLqJXaScT2R5ZVJ7r+AUnR6slLtNecwv9XGJhkwO1Xpshbtj3NBRQ==" saltValue="XyV/ro6RXFS5nffs+hbiKw==" spinCount="100000" sheet="1" objects="1" scenarios="1"/>
  <mergeCells count="1">
    <mergeCell ref="A1:D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C09E-7B7B-49A4-941C-5F61D5AA1C79}">
  <sheetPr codeName="Sheet52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1770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>
        <v>1</v>
      </c>
      <c r="G42" s="52"/>
      <c r="H42" s="17">
        <f>IF(F42=1,34,0)</f>
        <v>34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277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1107</v>
      </c>
      <c r="I64" s="49"/>
      <c r="J64" s="59">
        <f>H64</f>
        <v>1107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238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>
        <v>1</v>
      </c>
      <c r="G94" s="52"/>
      <c r="H94" s="17">
        <f>IF(F94=1,307,0)</f>
        <v>307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2626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826</v>
      </c>
      <c r="I156" s="49"/>
      <c r="J156" s="59">
        <f>H156</f>
        <v>826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229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28</v>
      </c>
      <c r="G170" s="92">
        <v>1</v>
      </c>
      <c r="H170" s="92">
        <f>SUM(H23,H39,H53,H64,H86,H107,H131,H156,H167)</f>
        <v>7583</v>
      </c>
      <c r="I170" s="93">
        <f>IF(H170&gt;5000,1,0)</f>
        <v>1</v>
      </c>
      <c r="J170" s="92">
        <f>SUM(J64,J131,J156)</f>
        <v>1933</v>
      </c>
      <c r="K170" s="93">
        <f>IF(J170&gt;2000,1,0)</f>
        <v>0</v>
      </c>
    </row>
  </sheetData>
  <sheetProtection algorithmName="SHA-512" hashValue="kwxYj88MRxrskBHVZvv6Z9UtBXwjQPEzJYl2zxU4CTd31YuG4KBFQOnRLiA3JulN/gS5GC5LIsPDoMgETsjsrg==" saltValue="hOI0THb/5xS0DkGYx4EvLQ==" spinCount="100000" sheet="1" objects="1" scenarios="1"/>
  <mergeCells count="1">
    <mergeCell ref="A1:D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95C83-12E2-4840-8007-06F68D854F46}">
  <sheetPr codeName="Sheet5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1003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2</v>
      </c>
      <c r="G39" s="48"/>
      <c r="H39" s="59">
        <f>SUM(H24:H38)</f>
        <v>323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>
        <v>1</v>
      </c>
      <c r="G42" s="52"/>
      <c r="H42" s="17">
        <f>IF(F42=1,34,0)</f>
        <v>34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421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2234</v>
      </c>
      <c r="I64" s="49"/>
      <c r="J64" s="59">
        <f>H64</f>
        <v>2234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2</v>
      </c>
      <c r="F86" s="59">
        <f>SUM(F66,F67,F68,F71,F72,F75,F76,F79,F80,F83,F84)</f>
        <v>3</v>
      </c>
      <c r="G86" s="48"/>
      <c r="H86" s="59">
        <f>SUM(H65:H85)</f>
        <v>283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2885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>
        <v>1</v>
      </c>
      <c r="G128" s="52"/>
      <c r="H128" s="17">
        <f>IF(F128=1,22,0)</f>
        <v>22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1</v>
      </c>
      <c r="F131" s="59">
        <f>SUM(F109,F110,F111,F114,F115,F118,F119,F122,F123,F124,F127,F128,F129)</f>
        <v>4</v>
      </c>
      <c r="G131" s="48"/>
      <c r="H131" s="59">
        <f>SUM(H108:H130)</f>
        <v>431</v>
      </c>
      <c r="I131" s="49"/>
      <c r="J131" s="59">
        <f>H131</f>
        <v>431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1</v>
      </c>
      <c r="F156" s="59">
        <f>SUM(F133:F135,F138:F139,F142:F144,F147:F149,F152:F154)</f>
        <v>4</v>
      </c>
      <c r="G156" s="48"/>
      <c r="H156" s="59">
        <f>SUM(H132:H155)</f>
        <v>623</v>
      </c>
      <c r="I156" s="49"/>
      <c r="J156" s="59">
        <f>H156</f>
        <v>623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8</v>
      </c>
      <c r="F170" s="91">
        <f>SUM(F23,F39,F53,F64,F86,F107,F131,F156,F167)</f>
        <v>25</v>
      </c>
      <c r="G170" s="92">
        <v>1</v>
      </c>
      <c r="H170" s="92">
        <f>SUM(H23,H39,H53,H64,H86,H107,H131,H156,H167)</f>
        <v>8607</v>
      </c>
      <c r="I170" s="93">
        <f>IF(H170&gt;5000,1,0)</f>
        <v>1</v>
      </c>
      <c r="J170" s="92">
        <f>SUM(J64,J131,J156)</f>
        <v>3288</v>
      </c>
      <c r="K170" s="93">
        <f>IF(J170&gt;2000,1,0)</f>
        <v>1</v>
      </c>
    </row>
  </sheetData>
  <sheetProtection algorithmName="SHA-512" hashValue="crpOvgRkZELnL1laeZz7wsJBoP45oribkQTERXZCXq/q5zSLoofdFDdYgn+LYWvd/pAjmRejQWp8ObajwTGbPA==" saltValue="N/IIaB75By0u2evaVFV9lg==" spinCount="100000" sheet="1" objects="1" scenarios="1"/>
  <mergeCells count="1">
    <mergeCell ref="A1:D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BC7C8-6AA3-4672-AA64-6D61CE77EC5A}">
  <sheetPr codeName="Sheet5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1</v>
      </c>
      <c r="G64" s="48"/>
      <c r="H64" s="59">
        <f>SUM(H54:H63)</f>
        <v>357</v>
      </c>
      <c r="I64" s="49"/>
      <c r="J64" s="59">
        <f>H64</f>
        <v>357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>
        <v>1</v>
      </c>
      <c r="G110" s="52"/>
      <c r="H110" s="17">
        <f>IF(F110=1,133,0)</f>
        <v>133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133</v>
      </c>
      <c r="I131" s="49"/>
      <c r="J131" s="59">
        <f>H131</f>
        <v>133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372</v>
      </c>
      <c r="I156" s="49"/>
      <c r="J156" s="59">
        <f>H156</f>
        <v>372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4</v>
      </c>
      <c r="F170" s="91">
        <f>SUM(F23,F39,F53,F64,F86,F107,F131,F156,F167)</f>
        <v>9</v>
      </c>
      <c r="G170" s="92">
        <v>0</v>
      </c>
      <c r="H170" s="92">
        <f>SUM(H23,H39,H53,H64,H86,H107,H131,H156,H167)</f>
        <v>1266</v>
      </c>
      <c r="I170" s="93">
        <f>IF(H170&gt;5000,1,0)</f>
        <v>0</v>
      </c>
      <c r="J170" s="92">
        <f>SUM(J64,J131,J156)</f>
        <v>862</v>
      </c>
      <c r="K170" s="93">
        <f>IF(J170&gt;2000,1,0)</f>
        <v>0</v>
      </c>
    </row>
  </sheetData>
  <sheetProtection algorithmName="SHA-512" hashValue="SUH9g+mSfwxv2g3QIMyahRariN2h9NW5oAK1OsilePfPt9ku2+PsNBN5HqYae6DQD7pC3O+qIvf1qCwN2+uexg==" saltValue="9uy2YWsui4n4jm5Gv1EiZg==" spinCount="100000" sheet="1" objects="1" scenarios="1"/>
  <mergeCells count="1">
    <mergeCell ref="A1:D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820CA-948D-4DE6-942A-EC4F0788576E}">
  <sheetPr codeName="Sheet55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1608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317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2234</v>
      </c>
      <c r="I64" s="49"/>
      <c r="J64" s="59">
        <f>H64</f>
        <v>2234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43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546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5</v>
      </c>
      <c r="G131" s="48"/>
      <c r="H131" s="59">
        <f>SUM(H108:H130)</f>
        <v>591</v>
      </c>
      <c r="I131" s="49"/>
      <c r="J131" s="59">
        <f>H131</f>
        <v>591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1</v>
      </c>
      <c r="F156" s="59">
        <f>SUM(F133:F135,F138:F139,F142:F144,F147:F149,F152:F154)</f>
        <v>4</v>
      </c>
      <c r="G156" s="48"/>
      <c r="H156" s="59">
        <f>SUM(H132:H155)</f>
        <v>324</v>
      </c>
      <c r="I156" s="49"/>
      <c r="J156" s="59">
        <f>H156</f>
        <v>324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181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6</v>
      </c>
      <c r="F170" s="91">
        <f>SUM(F23,F39,F53,F64,F86,F107,F131,F156,F167)</f>
        <v>27</v>
      </c>
      <c r="G170" s="92">
        <v>1</v>
      </c>
      <c r="H170" s="92">
        <f>SUM(H23,H39,H53,H64,H86,H107,H131,H156,H167)</f>
        <v>5986</v>
      </c>
      <c r="I170" s="93">
        <f>IF(H170&gt;5000,1,0)</f>
        <v>1</v>
      </c>
      <c r="J170" s="92">
        <f>SUM(J64,J131,J156)</f>
        <v>3149</v>
      </c>
      <c r="K170" s="93">
        <f>IF(J170&gt;2000,1,0)</f>
        <v>1</v>
      </c>
    </row>
  </sheetData>
  <sheetProtection algorithmName="SHA-512" hashValue="UpmxaxXMQn6pH5+bwawE2rMZJZfZp3DxHS80WwSYGCaODdXGicJ8aZHaeV9DSGfIntKjS1Vt4aR+cO43ee3aDA==" saltValue="5fNvqRE2bYTLD8s1W1O2FA==" spinCount="100000" sheet="1" objects="1" scenarios="1"/>
  <mergeCells count="1">
    <mergeCell ref="A1:D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05FDF-E209-4ED4-B247-9E8EA879C2EE}">
  <sheetPr codeName="Sheet56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3</v>
      </c>
      <c r="G23" s="48"/>
      <c r="H23" s="47">
        <f>SUM(H5:H22)</f>
        <v>1072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398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399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2234</v>
      </c>
      <c r="I64" s="49"/>
      <c r="J64" s="59">
        <f>H64</f>
        <v>2234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22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2821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>
        <v>1</v>
      </c>
      <c r="G110" s="52"/>
      <c r="H110" s="17">
        <f>IF(F110=1,133,0)</f>
        <v>133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3</v>
      </c>
      <c r="F131" s="59">
        <f>SUM(F109,F110,F111,F114,F115,F118,F119,F122,F123,F124,F127,F128,F129)</f>
        <v>2</v>
      </c>
      <c r="G131" s="48"/>
      <c r="H131" s="59">
        <f>SUM(H108:H130)</f>
        <v>146</v>
      </c>
      <c r="I131" s="49"/>
      <c r="J131" s="59">
        <f>H131</f>
        <v>146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2</v>
      </c>
      <c r="F156" s="59">
        <f>SUM(F133:F135,F138:F139,F142:F144,F147:F149,F152:F154)</f>
        <v>3</v>
      </c>
      <c r="G156" s="48"/>
      <c r="H156" s="59">
        <f>SUM(H132:H155)</f>
        <v>255</v>
      </c>
      <c r="I156" s="49"/>
      <c r="J156" s="59">
        <f>H156</f>
        <v>255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9</v>
      </c>
      <c r="F170" s="91">
        <f>SUM(F23,F39,F53,F64,F86,F107,F131,F156,F167)</f>
        <v>24</v>
      </c>
      <c r="G170" s="92">
        <v>1</v>
      </c>
      <c r="H170" s="92">
        <f>SUM(H23,H39,H53,H64,H86,H107,H131,H156,H167)</f>
        <v>7751</v>
      </c>
      <c r="I170" s="93">
        <f>IF(H170&gt;5000,1,0)</f>
        <v>1</v>
      </c>
      <c r="J170" s="92">
        <f>SUM(J64,J131,J156)</f>
        <v>2635</v>
      </c>
      <c r="K170" s="93">
        <f>IF(J170&gt;2000,1,0)</f>
        <v>1</v>
      </c>
    </row>
  </sheetData>
  <sheetProtection algorithmName="SHA-512" hashValue="hYcv0y4ByIlvzcgXxSw4gaAFGOE3T18suXsnfmpy/9iVC8usbR08F+dYETUXaYWlzcqAe3VYRYFvvEpT8wSEsQ==" saltValue="gMHlWJoJ0cYTyDSpYJJ+8g==" spinCount="100000" sheet="1" objects="1" scenarios="1"/>
  <mergeCells count="1">
    <mergeCell ref="A1:D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9EBE5-161D-4D38-B614-73308EE774AB}">
  <sheetPr codeName="Sheet57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98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2</v>
      </c>
      <c r="G39" s="48"/>
      <c r="H39" s="59">
        <f>SUM(H24:H38)</f>
        <v>225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3</v>
      </c>
      <c r="F131" s="59">
        <f>SUM(F109,F110,F111,F114,F115,F118,F119,F122,F123,F124,F127,F128,F129)</f>
        <v>2</v>
      </c>
      <c r="G131" s="48"/>
      <c r="H131" s="59">
        <f>SUM(H108:H130)</f>
        <v>139</v>
      </c>
      <c r="I131" s="49"/>
      <c r="J131" s="59">
        <f>H131</f>
        <v>139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4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37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25</v>
      </c>
      <c r="F170" s="91">
        <f>SUM(F23,F39,F53,F64,F86,F107,F131,F156,F167)</f>
        <v>7</v>
      </c>
      <c r="G170" s="92">
        <v>1</v>
      </c>
      <c r="H170" s="92">
        <f>SUM(H23,H39,H53,H64,H86,H107,H131,H156,H167)</f>
        <v>499</v>
      </c>
      <c r="I170" s="93">
        <f>IF(H170&gt;5000,1,0)</f>
        <v>0</v>
      </c>
      <c r="J170" s="92">
        <f>SUM(J64,J131,J156)</f>
        <v>139</v>
      </c>
      <c r="K170" s="93">
        <f>IF(J170&gt;2000,1,0)</f>
        <v>0</v>
      </c>
    </row>
  </sheetData>
  <sheetProtection algorithmName="SHA-512" hashValue="Z4j0Prd4m6gSWAMPJqauo3RL7mzN/hgdNhNRd/SinUh30gj3shjSyt//eIDDo/ABOO9Xxy5sEp8pUqb1k2cUaA==" saltValue="2mo57v8xn8GaY4SdNrlJtw==" spinCount="100000" sheet="1" objects="1" scenarios="1"/>
  <mergeCells count="1">
    <mergeCell ref="A1:D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AFE82-BEC6-4243-B6FF-9B4EE37904E3}">
  <sheetPr codeName="Sheet58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930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290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387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1496</v>
      </c>
      <c r="I64" s="49"/>
      <c r="J64" s="59">
        <f>H64</f>
        <v>1496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238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>
        <v>1</v>
      </c>
      <c r="G88" s="52"/>
      <c r="H88" s="17">
        <f>IF(F88=1,810,0)</f>
        <v>810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1812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1</v>
      </c>
      <c r="F131" s="59">
        <f>SUM(F109,F110,F111,F114,F115,F118,F119,F122,F123,F124,F127,F128,F129)</f>
        <v>4</v>
      </c>
      <c r="G131" s="48"/>
      <c r="H131" s="59">
        <f>SUM(H108:H130)</f>
        <v>303</v>
      </c>
      <c r="I131" s="49"/>
      <c r="J131" s="59">
        <f>H131</f>
        <v>303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372</v>
      </c>
      <c r="I156" s="49"/>
      <c r="J156" s="59">
        <f>H156</f>
        <v>372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>
        <v>1</v>
      </c>
      <c r="G163" s="52"/>
      <c r="H163" s="17">
        <f>IF(F163=1,22,0)</f>
        <v>22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137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</v>
      </c>
      <c r="F170" s="91">
        <f>SUM(F23,F39,F53,F64,F86,F107,F131,F156,F167)</f>
        <v>31</v>
      </c>
      <c r="G170" s="92">
        <v>1</v>
      </c>
      <c r="H170" s="92">
        <f>SUM(H23,H39,H53,H64,H86,H107,H131,H156,H167)</f>
        <v>5965</v>
      </c>
      <c r="I170" s="93">
        <f>IF(H170&gt;5000,1,0)</f>
        <v>1</v>
      </c>
      <c r="J170" s="92">
        <f>SUM(J64,J131,J156)</f>
        <v>2171</v>
      </c>
      <c r="K170" s="93">
        <f>IF(J170&gt;2000,1,0)</f>
        <v>1</v>
      </c>
    </row>
  </sheetData>
  <sheetProtection algorithmName="SHA-512" hashValue="WjQluOnRs6dYNwBK8+MifWuAI3iPsWKFF2tdCm30AejatlOdrvNONCpiI6OU2gg0hQD7ITabyMFQbnzkkVOHCQ==" saltValue="PJFCAR4Ek84cSRn1oFQ+PQ==" spinCount="100000" sheet="1" objects="1" scenarios="1"/>
  <mergeCells count="1">
    <mergeCell ref="A1:D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20A94-AF1D-4996-B74E-651B69802A2D}">
  <sheetPr codeName="Sheet59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30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1Cy5Xnrofqc/46AW1OMqrtA0/JXuiXKUa2EG6wpFigVeKgkGLzo7cPdXJ+k9SnkKUYjCruMTMsPAxGZbhgOdJw==" saltValue="jMb0zNSN38Z+oNgx/RrHpQ==" spinCount="100000" sheet="1" objects="1" scenarios="1"/>
  <mergeCells count="1">
    <mergeCell ref="A1: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79671-430B-4ED5-8B63-334A1F6A48A4}">
  <sheetPr codeName="Sheet6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0</v>
      </c>
      <c r="G64" s="141"/>
      <c r="H64" s="140">
        <f>SUM(H54:H63)</f>
        <v>0</v>
      </c>
      <c r="I64" s="142"/>
      <c r="J64" s="140">
        <f>H64</f>
        <v>0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0</v>
      </c>
      <c r="G131" s="141"/>
      <c r="H131" s="140">
        <f>SUM(H108:H130)</f>
        <v>0</v>
      </c>
      <c r="I131" s="142"/>
      <c r="J131" s="140">
        <f>H131</f>
        <v>0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5</v>
      </c>
      <c r="F156" s="140">
        <f>SUM(F133:F135,F138:F139,F142:F144,F147:F149,F152:F154)</f>
        <v>0</v>
      </c>
      <c r="G156" s="141"/>
      <c r="H156" s="140">
        <f>SUM(H132:H155)</f>
        <v>0</v>
      </c>
      <c r="I156" s="142"/>
      <c r="J156" s="140">
        <f>H156</f>
        <v>0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5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no/pLLAnEVDMGBqa64bVqeycEyRTESyanJm5UlkGaSwutw0ZhqTEU203pvT462nClYplObqCpeDOWdS8OwbENw==" saltValue="rs28IfOMX64CGYfDE6LnHw==" spinCount="100000" sheet="1" objects="1" scenarios="1"/>
  <mergeCells count="1">
    <mergeCell ref="A1:D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3D33B-A705-466A-A1A0-F61195CAD72F}">
  <sheetPr codeName="Sheet60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59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930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290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>
        <v>1</v>
      </c>
      <c r="G42" s="52"/>
      <c r="H42" s="17">
        <f>IF(F42=1,34,0)</f>
        <v>34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277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1</v>
      </c>
      <c r="F64" s="59">
        <f>SUM(F55:F57,F60:F62)</f>
        <v>1</v>
      </c>
      <c r="G64" s="48"/>
      <c r="H64" s="59">
        <f>SUM(H54:H63)</f>
        <v>930</v>
      </c>
      <c r="I64" s="49"/>
      <c r="J64" s="59">
        <f>H64</f>
        <v>930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43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382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3</v>
      </c>
      <c r="F131" s="59">
        <f>SUM(F109,F110,F111,F114,F115,F118,F119,F122,F123,F124,F127,F128,F129)</f>
        <v>1</v>
      </c>
      <c r="G131" s="48"/>
      <c r="H131" s="59">
        <f>SUM(H108:H130)</f>
        <v>80</v>
      </c>
      <c r="I131" s="49"/>
      <c r="J131" s="59">
        <f>H131</f>
        <v>80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752</v>
      </c>
      <c r="I156" s="49"/>
      <c r="J156" s="59">
        <f>H156</f>
        <v>752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>
        <v>1</v>
      </c>
      <c r="G163" s="52"/>
      <c r="H163" s="17">
        <f>IF(F163=1,22,0)</f>
        <v>22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214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9</v>
      </c>
      <c r="F170" s="91">
        <f>SUM(F23,F39,F53,F64,F86,F107,F131,F156,F167)</f>
        <v>23</v>
      </c>
      <c r="G170" s="92">
        <v>1</v>
      </c>
      <c r="H170" s="92">
        <f>SUM(H23,H39,H53,H64,H86,H107,H131,H156,H167)</f>
        <v>3898</v>
      </c>
      <c r="I170" s="93">
        <f>IF(H170&gt;5000,1,0)</f>
        <v>0</v>
      </c>
      <c r="J170" s="92">
        <f>SUM(J64,J131,J156)</f>
        <v>1762</v>
      </c>
      <c r="K170" s="93">
        <f>IF(J170&gt;2000,1,0)</f>
        <v>0</v>
      </c>
    </row>
  </sheetData>
  <sheetProtection algorithmName="SHA-512" hashValue="OXw3Ui7rDeOEKcpRpjjKkk4g5ty1PfYNTIBgVq05rdz58DIgqSPR3gJEaFTezt4or9qsyW2cUL43l/f7CQuBXA==" saltValue="6Z+mbf6cCq10JgBCW690ag==" spinCount="100000" sheet="1" objects="1" scenarios="1"/>
  <mergeCells count="1">
    <mergeCell ref="A1:D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87A23-7FBB-4ADB-99D1-E612E701E482}">
  <sheetPr codeName="Sheet61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290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207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2</v>
      </c>
      <c r="F86" s="59">
        <f>SUM(F66,F67,F68,F71,F72,F75,F76,F79,F80,F83,F84)</f>
        <v>3</v>
      </c>
      <c r="G86" s="48"/>
      <c r="H86" s="59">
        <f>SUM(H65:H85)</f>
        <v>85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>
        <v>1</v>
      </c>
      <c r="G103" s="52"/>
      <c r="H103" s="17">
        <f>IF(F103=1,343,0)</f>
        <v>343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1</v>
      </c>
      <c r="F107" s="59">
        <f>SUM(F88,F89,F90,F93,F94,F95,F98,F99,F100,F103,F104,F105)</f>
        <v>3</v>
      </c>
      <c r="G107" s="48"/>
      <c r="H107" s="59">
        <f>SUM(H87:H106)</f>
        <v>725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>
        <v>1</v>
      </c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1</v>
      </c>
      <c r="F131" s="59">
        <f>SUM(F109,F110,F111,F114,F115,F118,F119,F122,F123,F124,F127,F128,F129)</f>
        <v>3</v>
      </c>
      <c r="G131" s="48"/>
      <c r="H131" s="59">
        <f>SUM(H108:H130)</f>
        <v>290</v>
      </c>
      <c r="I131" s="49"/>
      <c r="J131" s="59">
        <f>H131</f>
        <v>290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372</v>
      </c>
      <c r="I156" s="49"/>
      <c r="J156" s="59">
        <f>H156</f>
        <v>372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>
        <v>1</v>
      </c>
      <c r="G164" s="52"/>
      <c r="H164" s="17">
        <f>IF(F164=1,37,0)</f>
        <v>37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229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11</v>
      </c>
      <c r="F170" s="91">
        <f>SUM(F23,F39,F53,F64,F86,F107,F131,F156,F167)</f>
        <v>21</v>
      </c>
      <c r="G170" s="92">
        <v>1</v>
      </c>
      <c r="H170" s="92">
        <f>SUM(H23,H39,H53,H64,H86,H107,H131,H156,H167)</f>
        <v>2198</v>
      </c>
      <c r="I170" s="93">
        <f>IF(H170&gt;5000,1,0)</f>
        <v>0</v>
      </c>
      <c r="J170" s="92">
        <f>SUM(J64,J131,J156)</f>
        <v>662</v>
      </c>
      <c r="K170" s="93">
        <f>IF(J170&gt;2000,1,0)</f>
        <v>0</v>
      </c>
    </row>
  </sheetData>
  <sheetProtection algorithmName="SHA-512" hashValue="KCthmV0/A502R8P6ye+60rfdQ1y1aewTWcGoPSnSMh22p0ka4ZRBPnulyuatzX5CLd2P4YO99meS1QLAfBIgEQ==" saltValue="14vZXuDVwcbTpdlfMdO2Aw==" spinCount="100000" sheet="1" objects="1" scenarios="1"/>
  <mergeCells count="1">
    <mergeCell ref="A1:D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81E-0A7A-49B5-8131-47BFB0EAB916}">
  <sheetPr codeName="Sheet62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1107</v>
      </c>
      <c r="I64" s="49"/>
      <c r="J64" s="59">
        <f>H64</f>
        <v>1107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2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1</v>
      </c>
      <c r="G167" s="48"/>
      <c r="H167" s="59">
        <f>SUM(H157:H166)</f>
        <v>115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14</v>
      </c>
      <c r="F170" s="91">
        <f>SUM(F23,F39,F53,F64,F86,F107,F131,F156,F167)</f>
        <v>3</v>
      </c>
      <c r="G170" s="92">
        <v>1</v>
      </c>
      <c r="H170" s="92">
        <f>SUM(H23,H39,H53,H64,H86,H107,H131,H156,H167)</f>
        <v>1222</v>
      </c>
      <c r="I170" s="93">
        <f>IF(H170&gt;5000,1,0)</f>
        <v>0</v>
      </c>
      <c r="J170" s="92">
        <f>SUM(J64,J131,J156)</f>
        <v>1107</v>
      </c>
      <c r="K170" s="93">
        <f>IF(J170&gt;2000,1,0)</f>
        <v>0</v>
      </c>
    </row>
  </sheetData>
  <sheetProtection algorithmName="SHA-512" hashValue="xggbDGS8pjUjle3JuY5rXmRyri/OZ3IqxDZRzv9AGhIl+0XPadg7ygJ9UJQ2xakcJfQm0eZE685CfSlA6bh/pA==" saltValue="IHenzLK26gKB0ojjHVN1PQ==" spinCount="100000" sheet="1" objects="1" scenarios="1"/>
  <mergeCells count="1">
    <mergeCell ref="A1:D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23B04-08D9-482F-8CBA-D9FB755C2B81}">
  <sheetPr codeName="Sheet6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3</v>
      </c>
      <c r="G23" s="48"/>
      <c r="H23" s="47">
        <f>SUM(H5:H22)</f>
        <v>1072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398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>
        <v>1</v>
      </c>
      <c r="G47" s="52"/>
      <c r="H47" s="17">
        <f>IF(F47=1,333,0)</f>
        <v>333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>
        <v>1</v>
      </c>
      <c r="G51" s="52"/>
      <c r="H51" s="17">
        <f>IF(F51=1,54,0)</f>
        <v>54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399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2234</v>
      </c>
      <c r="I64" s="49"/>
      <c r="J64" s="59">
        <f>H64</f>
        <v>2234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59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2821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2</v>
      </c>
      <c r="F131" s="59">
        <f>SUM(F109,F110,F111,F114,F115,F118,F119,F122,F123,F124,F127,F128,F129)</f>
        <v>3</v>
      </c>
      <c r="G131" s="48"/>
      <c r="H131" s="59">
        <f>SUM(H108:H130)</f>
        <v>111</v>
      </c>
      <c r="I131" s="49"/>
      <c r="J131" s="59">
        <f>H131</f>
        <v>111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2</v>
      </c>
      <c r="F156" s="59">
        <f>SUM(F133:F135,F138:F139,F142:F144,F147:F149,F152:F154)</f>
        <v>3</v>
      </c>
      <c r="G156" s="48"/>
      <c r="H156" s="59">
        <f>SUM(H132:H155)</f>
        <v>255</v>
      </c>
      <c r="I156" s="49"/>
      <c r="J156" s="59">
        <f>H156</f>
        <v>255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8</v>
      </c>
      <c r="F170" s="91">
        <f>SUM(F23,F39,F53,F64,F86,F107,F131,F156,F167)</f>
        <v>23</v>
      </c>
      <c r="G170" s="92">
        <v>1</v>
      </c>
      <c r="H170" s="92">
        <f>SUM(H23,H39,H53,H64,H86,H107,H131,H156,H167)</f>
        <v>7349</v>
      </c>
      <c r="I170" s="93">
        <f>IF(H170&gt;5000,1,0)</f>
        <v>1</v>
      </c>
      <c r="J170" s="92">
        <f>SUM(J64,J131,J156)</f>
        <v>2600</v>
      </c>
      <c r="K170" s="93">
        <f>IF(J170&gt;2000,1,0)</f>
        <v>1</v>
      </c>
    </row>
  </sheetData>
  <sheetProtection algorithmName="SHA-512" hashValue="aiwlMXyoPXasplt6Fc+ARSAsG6zDQ7DFzKZQqQBbUJrbMqyllO3y38ws43Hq+k6NtPAFlk8UybrLhuYheuvzFQ==" saltValue="a2bvy7EBOb30im5pC1TM/w==" spinCount="100000" sheet="1" objects="1" scenarios="1"/>
  <mergeCells count="1">
    <mergeCell ref="A1:D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A1A15-FE87-4C91-8BCA-FA08C62A7FCD}">
  <sheetPr codeName="Sheet6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79vzX5S/kMLvrtflfnISqbS5DA7imINo/+2txJfPmN2BzwrOl3T2z1tep6YR2T20y9tX+0Ge4MUCC4ofU5ApxQ==" saltValue="MlTUSM7csdtke+wjMbttig==" spinCount="100000" sheet="1" objects="1" scenarios="1"/>
  <mergeCells count="1">
    <mergeCell ref="A1:D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E7D99-75A3-431E-895E-C756ED1E726B}">
  <sheetPr codeName="Sheet65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1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15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T4GGjxsodrWejvXAENkFAKKSIvJZvgHdDTM9CSJdP9s62g9yhivaPxFsNgpVNjFQqjvtOT9KF0o2dtFO4bEFvg==" saltValue="rTgTrq7dFXqGuvk+7dnc9w==" spinCount="100000" sheet="1" objects="1" scenarios="1"/>
  <mergeCells count="1">
    <mergeCell ref="A1:D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41F74-F10D-4B57-987C-7BB4AFF786B7}">
  <sheetPr codeName="Sheet66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3</v>
      </c>
      <c r="G23" s="48"/>
      <c r="H23" s="47">
        <f>SUM(H5:H22)</f>
        <v>1147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2</v>
      </c>
      <c r="G39" s="48"/>
      <c r="H39" s="59">
        <f>SUM(H24:H38)</f>
        <v>289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1107</v>
      </c>
      <c r="I64" s="49"/>
      <c r="J64" s="59">
        <f>H64</f>
        <v>1107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4</v>
      </c>
      <c r="G86" s="48"/>
      <c r="H86" s="59">
        <f>SUM(H65:H85)</f>
        <v>196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1</v>
      </c>
      <c r="F107" s="59">
        <f>SUM(F88,F89,F90,F93,F94,F95,F98,F99,F100,F103,F104,F105)</f>
        <v>3</v>
      </c>
      <c r="G107" s="48"/>
      <c r="H107" s="59">
        <f>SUM(H87:H106)</f>
        <v>1954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2</v>
      </c>
      <c r="F131" s="59">
        <f>SUM(F109,F110,F111,F114,F115,F118,F119,F122,F123,F124,F127,F128,F129)</f>
        <v>3</v>
      </c>
      <c r="G131" s="48"/>
      <c r="H131" s="59">
        <f>SUM(H108:H130)</f>
        <v>255</v>
      </c>
      <c r="I131" s="49"/>
      <c r="J131" s="59">
        <f>H131</f>
        <v>255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2</v>
      </c>
      <c r="F156" s="59">
        <f>SUM(F133:F135,F138:F139,F142:F144,F147:F149,F152:F154)</f>
        <v>3</v>
      </c>
      <c r="G156" s="48"/>
      <c r="H156" s="59">
        <f>SUM(H132:H155)</f>
        <v>284</v>
      </c>
      <c r="I156" s="49"/>
      <c r="J156" s="59">
        <f>H156</f>
        <v>284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>
        <v>1</v>
      </c>
      <c r="G163" s="52"/>
      <c r="H163" s="17">
        <f>IF(F163=1,22,0)</f>
        <v>22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137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10</v>
      </c>
      <c r="F170" s="91">
        <f>SUM(F23,F39,F53,F64,F86,F107,F131,F156,F167)</f>
        <v>22</v>
      </c>
      <c r="G170" s="92">
        <v>1</v>
      </c>
      <c r="H170" s="92">
        <f>SUM(H23,H39,H53,H64,H86,H107,H131,H156,H167)</f>
        <v>5369</v>
      </c>
      <c r="I170" s="93">
        <f>IF(H170&gt;5000,1,0)</f>
        <v>1</v>
      </c>
      <c r="J170" s="92">
        <f>SUM(J64,J131,J156)</f>
        <v>1646</v>
      </c>
      <c r="K170" s="93">
        <f>IF(J170&gt;2000,1,0)</f>
        <v>0</v>
      </c>
    </row>
  </sheetData>
  <sheetProtection algorithmName="SHA-512" hashValue="airiV24TRenqUFfAREbaj+a/5ny/TF1LzfDR/H4wMsWbObqndKH2Xka3srA3GMOIZ7eIovrpsM1LojJG8Pdh4w==" saltValue="7f7iwdZ8LZ00GPNDdcaoTw==" spinCount="100000" sheet="1" objects="1" scenarios="1"/>
  <mergeCells count="1">
    <mergeCell ref="A1:D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0014A-1D87-48FA-B7B4-EA2D81D5925F}">
  <sheetPr codeName="Sheet67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25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WM8GTFp7pVDFKYWpSV2z0Ju1zKA5pWfqodiuJr7hegC+i5+5AaHSqWV4mEMRuga16X8vaHLMm9jwwk7U1l7QDw==" saltValue="ZmNetA9seU3EgRUIl0CP9w==" spinCount="100000" sheet="1" objects="1" scenarios="1"/>
  <mergeCells count="1">
    <mergeCell ref="A1:D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CCDCD-FB19-4F05-BFA0-C3773D724A28}">
  <sheetPr codeName="Sheet68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39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65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4</v>
      </c>
      <c r="G86" s="48"/>
      <c r="H86" s="59">
        <f>SUM(H65:H85)</f>
        <v>215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382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>
        <v>1</v>
      </c>
      <c r="G110" s="52"/>
      <c r="H110" s="17">
        <f>IF(F110=1,133,0)</f>
        <v>133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1</v>
      </c>
      <c r="F131" s="59">
        <f>SUM(F109,F110,F111,F114,F115,F118,F119,F122,F123,F124,F127,F128,F129)</f>
        <v>4</v>
      </c>
      <c r="G131" s="48"/>
      <c r="H131" s="59">
        <f>SUM(H108:H130)</f>
        <v>371</v>
      </c>
      <c r="I131" s="49"/>
      <c r="J131" s="59">
        <f>H131</f>
        <v>371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>
        <v>1</v>
      </c>
      <c r="G142" s="52"/>
      <c r="H142" s="17">
        <f>IF(F142=1,67,0)</f>
        <v>67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1</v>
      </c>
      <c r="F156" s="59">
        <f>SUM(F133:F135,F138:F139,F142:F144,F147:F149,F152:F154)</f>
        <v>4</v>
      </c>
      <c r="G156" s="48"/>
      <c r="H156" s="59">
        <f>SUM(H132:H155)</f>
        <v>412</v>
      </c>
      <c r="I156" s="49"/>
      <c r="J156" s="59">
        <f>H156</f>
        <v>412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16</v>
      </c>
      <c r="F170" s="91">
        <f>SUM(F23,F39,F53,F64,F86,F107,F131,F156,F167)</f>
        <v>17</v>
      </c>
      <c r="G170" s="92">
        <v>1</v>
      </c>
      <c r="H170" s="92">
        <f>SUM(H23,H39,H53,H64,H86,H107,H131,H156,H167)</f>
        <v>1496</v>
      </c>
      <c r="I170" s="93">
        <f>IF(H170&gt;5000,1,0)</f>
        <v>0</v>
      </c>
      <c r="J170" s="92">
        <f>SUM(J64,J131,J156)</f>
        <v>783</v>
      </c>
      <c r="K170" s="93">
        <f>IF(J170&gt;2000,1,0)</f>
        <v>0</v>
      </c>
    </row>
  </sheetData>
  <sheetProtection algorithmName="SHA-512" hashValue="3RFrNBA3O4I6uMNR3gBewvf84C0MpVNbsKmE0LzVe/sBTi1cKZZv2Lc1qCfKWVQ4yywxRGcvmPblz7XNC7ZSmw==" saltValue="9PetHuA4LPtn4CvBtqGnsA==" spinCount="100000" sheet="1" objects="1" scenarios="1"/>
  <mergeCells count="1">
    <mergeCell ref="A1:D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6F361-8D44-4839-BEEA-FEA8476FE696}">
  <sheetPr codeName="Sheet69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>
        <v>1</v>
      </c>
      <c r="G103" s="52"/>
      <c r="H103" s="17">
        <f>IF(F103=1,343,0)</f>
        <v>343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3</v>
      </c>
      <c r="F107" s="59">
        <f>SUM(F88,F89,F90,F93,F94,F95,F98,F99,F100,F103,F104,F105)</f>
        <v>1</v>
      </c>
      <c r="G107" s="48"/>
      <c r="H107" s="59">
        <f>SUM(H87:H106)</f>
        <v>343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32</v>
      </c>
      <c r="F170" s="91">
        <f>SUM(F23,F39,F53,F64,F86,F107,F131,F156,F167)</f>
        <v>1</v>
      </c>
      <c r="G170" s="92">
        <v>0</v>
      </c>
      <c r="H170" s="92">
        <f>SUM(H23,H39,H53,H64,H86,H107,H131,H156,H167)</f>
        <v>343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/Ki0fe1RqrrEgY5b/cm/8W2+U876I8LbDBuRSaHU/f/OpMXpCRIwF5wWQg0TbmJUs1BWqHzk3x7PZmodSrH2dg==" saltValue="tt8CLigkezEIcwau4yYtag==" spinCount="100000" sheet="1" objects="1" scenarios="1"/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A2A43-727A-4059-A40D-2F8B763BAAF0}">
  <sheetPr codeName="Sheet7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930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1434</v>
      </c>
      <c r="I64" s="142"/>
      <c r="J64" s="140">
        <f>H64</f>
        <v>1434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4</v>
      </c>
      <c r="G86" s="48"/>
      <c r="H86" s="59">
        <f>SUM(H65:H85)</f>
        <v>196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2543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608</v>
      </c>
      <c r="I131" s="142"/>
      <c r="J131" s="140">
        <f>H131</f>
        <v>608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>
        <v>1</v>
      </c>
      <c r="G134" s="52"/>
      <c r="H134" s="17">
        <f>IF(F134=1,36,0)</f>
        <v>36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769</v>
      </c>
      <c r="I156" s="142"/>
      <c r="J156" s="140">
        <f>H156</f>
        <v>769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258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</v>
      </c>
      <c r="F170" s="91">
        <f>SUM(F23,F39,F53,F64,F86,F107,F131,F156,F167)</f>
        <v>32</v>
      </c>
      <c r="G170" s="92">
        <v>1</v>
      </c>
      <c r="H170" s="92">
        <f>SUM(H23,H39,H53,H64,H86,H107,H131,H156,H167)</f>
        <v>7390</v>
      </c>
      <c r="I170" s="93">
        <f>IF(H170&gt;5000,1,0)</f>
        <v>1</v>
      </c>
      <c r="J170" s="92">
        <f>SUM(J64,J131,J156)</f>
        <v>2811</v>
      </c>
      <c r="K170" s="93">
        <f>IF(J170&gt;2000,1,0)</f>
        <v>1</v>
      </c>
    </row>
  </sheetData>
  <sheetProtection algorithmName="SHA-512" hashValue="U+nvnGGaFgDKXsux7TjgJSRnH0wuNt4Rkf8fdRDjdrleFILrbdegPmuxja0Yo8pJtXdFwWYQC+5dC7d+zRO7Wg==" saltValue="vp6zOP3+gT5P9iVG46aykw==" spinCount="100000" sheet="1" objects="1" scenarios="1"/>
  <mergeCells count="1">
    <mergeCell ref="A1:D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0B4B2-F0F1-4BF8-B61D-E0E727361D1D}">
  <sheetPr codeName="Sheet70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69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98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102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2</v>
      </c>
      <c r="G53" s="48"/>
      <c r="H53" s="59">
        <f>SUM(H40:H52)</f>
        <v>30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1</v>
      </c>
      <c r="F64" s="59">
        <f>SUM(F55:F57,F60:F62)</f>
        <v>1</v>
      </c>
      <c r="G64" s="48"/>
      <c r="H64" s="59">
        <f>SUM(H54:H63)</f>
        <v>239</v>
      </c>
      <c r="I64" s="49"/>
      <c r="J64" s="59">
        <f>H64</f>
        <v>239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>
        <v>1</v>
      </c>
      <c r="G72" s="52"/>
      <c r="H72" s="34">
        <f>IF(F72=1,8,0)</f>
        <v>8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2</v>
      </c>
      <c r="F86" s="59">
        <f>SUM(F66,F67,F68,F71,F72,F75,F76,F79,F80,F83,F84)</f>
        <v>3</v>
      </c>
      <c r="G86" s="48"/>
      <c r="H86" s="59">
        <f>SUM(H65:H85)</f>
        <v>109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>
        <v>1</v>
      </c>
      <c r="G123" s="52"/>
      <c r="H123" s="17">
        <f>IF(F123=1,18,0)</f>
        <v>18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2</v>
      </c>
      <c r="F131" s="59">
        <f>SUM(F109,F110,F111,F114,F115,F118,F119,F122,F123,F124,F127,F128,F129)</f>
        <v>3</v>
      </c>
      <c r="G131" s="48"/>
      <c r="H131" s="59">
        <f>SUM(H108:H130)</f>
        <v>190</v>
      </c>
      <c r="I131" s="49"/>
      <c r="J131" s="59">
        <f>H131</f>
        <v>190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2</v>
      </c>
      <c r="F156" s="59">
        <f>SUM(F133:F135,F138:F139,F142:F144,F147:F149,F152:F154)</f>
        <v>3</v>
      </c>
      <c r="G156" s="48"/>
      <c r="H156" s="59">
        <f>SUM(H132:H155)</f>
        <v>284</v>
      </c>
      <c r="I156" s="49"/>
      <c r="J156" s="59">
        <f>H156</f>
        <v>284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338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17</v>
      </c>
      <c r="F170" s="91">
        <f>SUM(F23,F39,F53,F64,F86,F107,F131,F156,F167)</f>
        <v>16</v>
      </c>
      <c r="G170" s="92">
        <v>1</v>
      </c>
      <c r="H170" s="92">
        <f>SUM(H23,H39,H53,H64,H86,H107,H131,H156,H167)</f>
        <v>1390</v>
      </c>
      <c r="I170" s="93">
        <f>IF(H170&gt;5000,1,0)</f>
        <v>0</v>
      </c>
      <c r="J170" s="92">
        <f>SUM(J64,J131,J156)</f>
        <v>713</v>
      </c>
      <c r="K170" s="93">
        <f>IF(J170&gt;2000,1,0)</f>
        <v>0</v>
      </c>
    </row>
  </sheetData>
  <sheetProtection algorithmName="SHA-512" hashValue="U9reCp4ldzwqu9yWJ0CluJPfLlSRaWfXTDf1vS5cwG2xYx73MiaVLZ+TrO8NQankDCuO+X3+wFH6pZm2e61dLg==" saltValue="PxzaSrhrI5TI6+mLN+xlVA==" spinCount="100000" sheet="1" objects="1" scenarios="1"/>
  <mergeCells count="1">
    <mergeCell ref="A1:D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8FCB9-A8B3-4FB0-95E0-0C8483ACA616}">
  <sheetPr codeName="Sheet71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566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102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1496</v>
      </c>
      <c r="I64" s="49"/>
      <c r="J64" s="59">
        <f>H64</f>
        <v>1496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1</v>
      </c>
      <c r="G86" s="48"/>
      <c r="H86" s="59">
        <f>SUM(H65:H85)</f>
        <v>78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>
        <v>1</v>
      </c>
      <c r="G88" s="52"/>
      <c r="H88" s="17">
        <f>IF(F88=1,810,0)</f>
        <v>810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>
        <v>1</v>
      </c>
      <c r="G103" s="52"/>
      <c r="H103" s="17">
        <f>IF(F103=1,343,0)</f>
        <v>343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1</v>
      </c>
      <c r="F107" s="59">
        <f>SUM(F88,F89,F90,F93,F94,F95,F98,F99,F100,F103,F104,F105)</f>
        <v>3</v>
      </c>
      <c r="G107" s="48"/>
      <c r="H107" s="59">
        <f>SUM(H87:H106)</f>
        <v>1336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2</v>
      </c>
      <c r="F131" s="59">
        <f>SUM(F109,F110,F111,F114,F115,F118,F119,F122,F123,F124,F127,F128,F129)</f>
        <v>3</v>
      </c>
      <c r="G131" s="48"/>
      <c r="H131" s="59">
        <f>SUM(H108:H130)</f>
        <v>258</v>
      </c>
      <c r="I131" s="49"/>
      <c r="J131" s="59">
        <f>H131</f>
        <v>258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>
        <v>1</v>
      </c>
      <c r="G143" s="52"/>
      <c r="H143" s="17">
        <f>IF(F143=1,131,0)</f>
        <v>131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>
        <v>1</v>
      </c>
      <c r="G148" s="52"/>
      <c r="H148" s="17">
        <f>IF(F148=1,229,0)</f>
        <v>229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479</v>
      </c>
      <c r="I156" s="49"/>
      <c r="J156" s="59">
        <f>H156</f>
        <v>479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>
        <v>1</v>
      </c>
      <c r="G163" s="52"/>
      <c r="H163" s="17">
        <f>IF(F163=1,22,0)</f>
        <v>22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137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14</v>
      </c>
      <c r="F170" s="91">
        <f>SUM(F23,F39,F53,F64,F86,F107,F131,F156,F167)</f>
        <v>19</v>
      </c>
      <c r="G170" s="92">
        <v>1</v>
      </c>
      <c r="H170" s="92">
        <f>SUM(H23,H39,H53,H64,H86,H107,H131,H156,H167)</f>
        <v>4464</v>
      </c>
      <c r="I170" s="93">
        <f>IF(H170&gt;5000,1,0)</f>
        <v>0</v>
      </c>
      <c r="J170" s="92">
        <f>SUM(J64,J131,J156)</f>
        <v>2233</v>
      </c>
      <c r="K170" s="93">
        <f>IF(J170&gt;2000,1,0)</f>
        <v>1</v>
      </c>
    </row>
  </sheetData>
  <sheetProtection algorithmName="SHA-512" hashValue="y2j4IqfXICWi8wKgpSuJNdatMON4yYoPiL9HYBMgeR9Eu1cUtehQIGZOVcDzFKrjKGdcacP6vvDl52Qqcb+owQ==" saltValue="Il46Te1tlSKgLPoGSnGcCg==" spinCount="100000" sheet="1" objects="1" scenarios="1"/>
  <mergeCells count="1">
    <mergeCell ref="A1:D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7B0D8-BFAC-48DF-B8BA-8FEDC982231E}">
  <sheetPr codeName="Sheet72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>
        <v>1</v>
      </c>
      <c r="G7" s="16"/>
      <c r="H7" s="17">
        <f>IF(F7=1,566,0)</f>
        <v>566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1171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354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2234</v>
      </c>
      <c r="I64" s="49"/>
      <c r="J64" s="59">
        <f>H64</f>
        <v>2234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201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2885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5</v>
      </c>
      <c r="G131" s="48"/>
      <c r="H131" s="59">
        <f>SUM(H108:H130)</f>
        <v>641</v>
      </c>
      <c r="I131" s="49"/>
      <c r="J131" s="59">
        <f>H131</f>
        <v>641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826</v>
      </c>
      <c r="I156" s="49"/>
      <c r="J156" s="59">
        <f>H156</f>
        <v>826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33</v>
      </c>
      <c r="G170" s="92">
        <v>1</v>
      </c>
      <c r="H170" s="92">
        <f>SUM(H23,H39,H53,H64,H86,H107,H131,H156,H167)</f>
        <v>8858</v>
      </c>
      <c r="I170" s="93">
        <f>IF(H170&gt;5000,1,0)</f>
        <v>1</v>
      </c>
      <c r="J170" s="92">
        <f>SUM(J64,J131,J156)</f>
        <v>3701</v>
      </c>
      <c r="K170" s="93">
        <f>IF(J170&gt;2000,1,0)</f>
        <v>1</v>
      </c>
    </row>
  </sheetData>
  <sheetProtection algorithmName="SHA-512" hashValue="7dHqhxR6j42sfFg8+OXI6ee5/g1xB6GPVxQpkL5WEgzkmw/Xur6I0mvAM96762AdcuO7fkijWjbGreOTrxndCw==" saltValue="ynJII3cMUpulevGp/3aWog==" spinCount="100000" sheet="1" objects="1" scenarios="1"/>
  <mergeCells count="1">
    <mergeCell ref="A1:D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4700F-A3E8-413A-8A18-E4EDC56E8DE2}">
  <sheetPr codeName="Sheet7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1</v>
      </c>
      <c r="G39" s="48"/>
      <c r="H39" s="59">
        <f>SUM(H24:H38)</f>
        <v>102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112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1107</v>
      </c>
      <c r="I64" s="49"/>
      <c r="J64" s="59">
        <f>H64</f>
        <v>1107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101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382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159</v>
      </c>
      <c r="I131" s="49"/>
      <c r="J131" s="59">
        <f>H131</f>
        <v>159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>
        <v>1</v>
      </c>
      <c r="G147" s="52"/>
      <c r="H147" s="17">
        <f>IF(F147=1,186,0)</f>
        <v>186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3</v>
      </c>
      <c r="F156" s="59">
        <f>SUM(F133:F135,F138:F139,F142:F144,F147:F149,F152:F154)</f>
        <v>2</v>
      </c>
      <c r="G156" s="48"/>
      <c r="H156" s="59">
        <f>SUM(H132:H155)</f>
        <v>234</v>
      </c>
      <c r="I156" s="49"/>
      <c r="J156" s="59">
        <f>H156</f>
        <v>234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22</v>
      </c>
      <c r="F170" s="91">
        <f>SUM(F23,F39,F53,F64,F86,F107,F131,F156,F167)</f>
        <v>11</v>
      </c>
      <c r="G170" s="92">
        <v>1</v>
      </c>
      <c r="H170" s="92">
        <f>SUM(H23,H39,H53,H64,H86,H107,H131,H156,H167)</f>
        <v>2197</v>
      </c>
      <c r="I170" s="93">
        <f>IF(H170&gt;5000,1,0)</f>
        <v>0</v>
      </c>
      <c r="J170" s="92">
        <f>SUM(J64,J131,J156)</f>
        <v>1500</v>
      </c>
      <c r="K170" s="93">
        <f>IF(J170&gt;2000,1,0)</f>
        <v>0</v>
      </c>
    </row>
  </sheetData>
  <sheetProtection algorithmName="SHA-512" hashValue="kDQVORqBkzXGEk4Ss2nSV/JlkBpB3Yu8qTQp/go1gg1rW/dpGPliLegevNhaQ8nf6mQaVKhptfpL833pAjuBTA==" saltValue="423IzRfY2pOdpU5jixBlNw==" spinCount="100000" sheet="1" objects="1" scenarios="1"/>
  <mergeCells count="1">
    <mergeCell ref="A1:D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755DD-949C-4DB5-92C8-DF1537A2C821}">
  <sheetPr codeName="Sheet7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2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2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29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xs35W+LYH52BFN4qKP8syMJd33XC1wzScqr3x460akh9VDk+fbeyK639/XMuCAnJ9/oGc5Zn6L6nCYIyggrZzA==" saltValue="Z5K/TZA61Dvk+FZQ0K7bRw==" spinCount="100000" sheet="1" objects="1" scenarios="1"/>
  <mergeCells count="1">
    <mergeCell ref="A1:D1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7370-AB07-430D-8A74-97AD12EFFB24}">
  <sheetPr codeName="Sheet75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ghvW+FmcNQkr8i+AYooLmVt4vH7Nk+i1CdalXPpWZAyjguXyaoqr25bP+W4LCyZSfTxsCq0/tfuMabxjm9madQ==" saltValue="ulBPLOwT/rO71gk3msfleA==" spinCount="100000" sheet="1" objects="1" scenarios="1"/>
  <mergeCells count="1">
    <mergeCell ref="A1:D1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8AEFB-0EB0-49A5-81BF-175ADA8FC3C5}">
  <sheetPr codeName="Sheet76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1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1</v>
      </c>
      <c r="G86" s="48"/>
      <c r="H86" s="59">
        <f>SUM(H65:H85)</f>
        <v>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30</v>
      </c>
      <c r="F170" s="91">
        <f>SUM(F23,F39,F53,F64,F86,F107,F131,F156,F167)</f>
        <v>1</v>
      </c>
      <c r="G170" s="92">
        <v>0</v>
      </c>
      <c r="H170" s="92">
        <f>SUM(H23,H39,H53,H64,H86,H107,H131,H156,H167)</f>
        <v>5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isGxdwGO3ikYuahVdHhYUrpTzgBsOv3bA/uzmXVDVkpJEUzYMDQi2SFsSVX8+7ghdVYRcotu9+GV66+oEV3TxA==" saltValue="DP4lZM8vUo/peXhMWOg9dg==" spinCount="100000" sheet="1" objects="1" scenarios="1"/>
  <mergeCells count="1">
    <mergeCell ref="A1:D1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D70B5-1B52-4DDE-A7ED-391F1C64B9C3}">
  <sheetPr codeName="Sheet77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FcASQzijJA4rFxePmOZHBgUfEFvIzSTQUr66DdcgEvIbyFkxMwg9mDnADUvwCRAwsDmq92s2VI4yWYugiq17Jg==" saltValue="JaDDYZBlijl+dhrDhu+MdA==" spinCount="100000" sheet="1" objects="1" scenarios="1"/>
  <mergeCells count="1">
    <mergeCell ref="A1:D1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B7C6C-D569-40CA-A757-9467D2EB9075}">
  <sheetPr codeName="Sheet78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1643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1614</v>
      </c>
      <c r="I64" s="49"/>
      <c r="J64" s="59">
        <f>H64</f>
        <v>1614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>
        <v>1</v>
      </c>
      <c r="G67" s="52"/>
      <c r="H67" s="34">
        <f>IF(F67=1,54,0)</f>
        <v>54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238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2137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5</v>
      </c>
      <c r="G131" s="48"/>
      <c r="H131" s="59">
        <f>SUM(H108:H130)</f>
        <v>551</v>
      </c>
      <c r="I131" s="49"/>
      <c r="J131" s="59">
        <f>H131</f>
        <v>551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26</v>
      </c>
      <c r="G170" s="92">
        <v>1</v>
      </c>
      <c r="H170" s="92">
        <f>SUM(H23,H39,H53,H64,H86,H107,H131,H156,H167)</f>
        <v>6835</v>
      </c>
      <c r="I170" s="93">
        <f>IF(H170&gt;5000,1,0)</f>
        <v>1</v>
      </c>
      <c r="J170" s="92">
        <f>SUM(J64,J131,J156)</f>
        <v>2165</v>
      </c>
      <c r="K170" s="93">
        <f>IF(J170&gt;2000,1,0)</f>
        <v>1</v>
      </c>
    </row>
  </sheetData>
  <sheetProtection algorithmName="SHA-512" hashValue="ljwq02f042WiNSGWTF3v0up75KOxClKjEJ7ZEuG7WrsZAhbiciB22IQb6wtFosRqwx8+uA6ihL5Tv/sjlLCR6Q==" saltValue="8n/xHJqLgsS7ZgYiZKjgJw==" spinCount="100000" sheet="1" objects="1" scenarios="1"/>
  <mergeCells count="1">
    <mergeCell ref="A1:D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C6E68-723E-4139-B2CB-877B1A488C98}">
  <sheetPr codeName="Sheet79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7ZWUVSZI+Ha81oSNsu9K7EIliUwJTth5zPI/59EOPdj5dTadHfjABpPDUfxzhXFYLmIUslujm4uuSV+WyxcPCQ==" saltValue="bMogY2HnaNhI0fMIKy780Q==" spinCount="100000" sheet="1" objects="1" scenarios="1"/>
  <mergeCells count="1">
    <mergeCell ref="A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C7865-8E54-4B2F-9DE2-069204A08AD6}">
  <sheetPr codeName="Sheet8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930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510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>
        <v>1</v>
      </c>
      <c r="G41" s="52"/>
      <c r="H41" s="17">
        <f>IF(F41=1,12,0)</f>
        <v>12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>
        <v>1</v>
      </c>
      <c r="G45" s="52"/>
      <c r="H45" s="17">
        <f>IF(F45=1,112,0)</f>
        <v>112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3</v>
      </c>
      <c r="G53" s="48"/>
      <c r="H53" s="59">
        <f>SUM(H40:H52)</f>
        <v>142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1434</v>
      </c>
      <c r="I64" s="142"/>
      <c r="J64" s="140">
        <f>H64</f>
        <v>1434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>
        <v>1</v>
      </c>
      <c r="G83" s="52"/>
      <c r="H83" s="17">
        <f>IF(F83=1,78,0)</f>
        <v>78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201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2643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>
        <v>1</v>
      </c>
      <c r="G129" s="52"/>
      <c r="H129" s="17">
        <f>IF(F129=1,55,0)</f>
        <v>55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0</v>
      </c>
      <c r="F131" s="140">
        <f>SUM(F109,F110,F111,F114,F115,F118,F119,F122,F123,F124,F127,F128,F129)</f>
        <v>5</v>
      </c>
      <c r="G131" s="141"/>
      <c r="H131" s="140">
        <f>SUM(H108:H130)</f>
        <v>608</v>
      </c>
      <c r="I131" s="142"/>
      <c r="J131" s="140">
        <f>H131</f>
        <v>608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>
        <v>1</v>
      </c>
      <c r="G134" s="52"/>
      <c r="H134" s="17">
        <f>IF(F134=1,36,0)</f>
        <v>36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769</v>
      </c>
      <c r="I156" s="142"/>
      <c r="J156" s="140">
        <f>H156</f>
        <v>769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>
        <v>1</v>
      </c>
      <c r="G159" s="52"/>
      <c r="H159" s="17">
        <f>IF(F159=1,192,0)</f>
        <v>192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1</v>
      </c>
      <c r="G167" s="48"/>
      <c r="H167" s="59">
        <f>SUM(H157:H166)</f>
        <v>192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0</v>
      </c>
      <c r="F170" s="91">
        <f>SUM(F23,F39,F53,F64,F86,F107,F131,F156,F167)</f>
        <v>32</v>
      </c>
      <c r="G170" s="92">
        <v>1</v>
      </c>
      <c r="H170" s="92">
        <f>SUM(H23,H39,H53,H64,H86,H107,H131,H156,H167)</f>
        <v>7429</v>
      </c>
      <c r="I170" s="93">
        <f>IF(H170&gt;5000,1,0)</f>
        <v>1</v>
      </c>
      <c r="J170" s="92">
        <f>SUM(J64,J131,J156)</f>
        <v>2811</v>
      </c>
      <c r="K170" s="93">
        <f>IF(J170&gt;2000,1,0)</f>
        <v>1</v>
      </c>
    </row>
  </sheetData>
  <sheetProtection algorithmName="SHA-512" hashValue="H09sWZYwmc+TDLTiK8j+XelpzF+fxLXicGzUdwae/bxnDYJXm+f3smlI01WYojuGhvT/z42ceAL/m+OWW78o8Q==" saltValue="2P2vldMM9o5kjF4uCI8Nag==" spinCount="100000" sheet="1" objects="1" scenarios="1"/>
  <mergeCells count="1">
    <mergeCell ref="A1:D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906A8-488A-4640-A1CF-F14006284E9C}">
  <sheetPr codeName="Sheet80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79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31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FUk36+G7YJuirikKx/SxxyZpWNd6K3uD2wkOapqDXvLNBZRtPTUskRJ+eDzbhLN292lUpNt27N1QaQqUvgBT3w==" saltValue="bdNu/1ZaRSPjCAAtPazSYw==" spinCount="100000" sheet="1" objects="1" scenarios="1"/>
  <mergeCells count="1">
    <mergeCell ref="A1:D1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F5FC0-B270-4573-9006-999779A18A30}">
  <sheetPr codeName="Sheet81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29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8DADOmv99BTy63K530WLBCn8S9VCapx020ZgFyYX+o9DahuQHzfz4rkk/QZYCEabC2leMPsNXA45rw9wU0dJUw==" saltValue="Lkvqz8FJqe0iPzauHrcWNA==" spinCount="100000" sheet="1" objects="1" scenarios="1"/>
  <mergeCells count="1">
    <mergeCell ref="A1:D1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9CBAB-0D00-43F0-802F-CFA8BF843B0E}">
  <sheetPr codeName="Sheet82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C9Gd8ImH8TnvOXt5KS5JI9eu+TOlVqSp3JPZyaj9aiOtvuo0zXEEVKjZa1CM9A/dNDiXbhdgVur4zuLv0n715A==" saltValue="NBBUIoWoQ3J8jKoHLFfDxg==" spinCount="100000" sheet="1" objects="1" scenarios="1"/>
  <mergeCells count="1">
    <mergeCell ref="A1:D1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182E-79C3-4A1E-B597-40D524ED16D3}">
  <sheetPr codeName="Sheet8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5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33</v>
      </c>
      <c r="F170" s="91">
        <f>SUM(F23,F39,F53,F64,F86,F107,F131,F156,F167)</f>
        <v>0</v>
      </c>
      <c r="G170" s="92">
        <v>0</v>
      </c>
      <c r="H170" s="92">
        <f>SUM(H23,H39,H53,H64,H86,H107,H131,H156,H167)</f>
        <v>0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INI44DLjccHqIu4/y3zNGdS6zTWAzbdFAcMU/Y35Tu8jeLyWR0/ewaHPx0g6q3MavzoqY1t6+PoldWszeKyaNA==" saltValue="2rpYn9ukniJfLRabRNxn+w==" spinCount="100000" sheet="1" objects="1" scenarios="1"/>
  <mergeCells count="1">
    <mergeCell ref="A1:D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511E6-8321-48D5-8BC4-EA4783A4DFC0}">
  <sheetPr codeName="Sheet8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1</v>
      </c>
      <c r="G23" s="48"/>
      <c r="H23" s="47">
        <f>SUM(H5:H22)</f>
        <v>335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>
        <v>1</v>
      </c>
      <c r="G46" s="52"/>
      <c r="H46" s="17">
        <f>IF(F46=1,189,0)</f>
        <v>189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189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1</v>
      </c>
      <c r="F64" s="59">
        <f>SUM(F55:F57,F60:F62)</f>
        <v>1</v>
      </c>
      <c r="G64" s="48"/>
      <c r="H64" s="59">
        <f>SUM(H54:H63)</f>
        <v>1877</v>
      </c>
      <c r="I64" s="49"/>
      <c r="J64" s="59">
        <f>H64</f>
        <v>1877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13</v>
      </c>
      <c r="I131" s="49"/>
      <c r="J131" s="59">
        <f>H131</f>
        <v>13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>
        <v>1</v>
      </c>
      <c r="G158" s="52"/>
      <c r="H158" s="17">
        <f>IF(F158=1,115,0)</f>
        <v>115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115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27</v>
      </c>
      <c r="F170" s="91">
        <f>SUM(F23,F39,F53,F64,F86,F107,F131,F156,F167)</f>
        <v>5</v>
      </c>
      <c r="G170" s="92">
        <v>1</v>
      </c>
      <c r="H170" s="92">
        <f>SUM(H23,H39,H53,H64,H86,H107,H131,H156,H167)</f>
        <v>2529</v>
      </c>
      <c r="I170" s="93">
        <f>IF(H170&gt;5000,1,0)</f>
        <v>0</v>
      </c>
      <c r="J170" s="92">
        <f>SUM(J64,J131,J156)</f>
        <v>1890</v>
      </c>
      <c r="K170" s="93">
        <f>IF(J170&gt;2000,1,0)</f>
        <v>0</v>
      </c>
    </row>
  </sheetData>
  <sheetProtection algorithmName="SHA-512" hashValue="D3woJZgwi7eFtYxBmRqQoWkW2DRudwYT5tqGtw93qFcswush64PKRj+hO0GzZ7e+uin4rXkAIJhLb6sC/d6RcA==" saltValue="jwAZaPpYv2g4Q68dzBx6lg==" spinCount="100000" sheet="1" objects="1" scenarios="1"/>
  <mergeCells count="1">
    <mergeCell ref="A1:D1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6E59C-4D43-40FD-A2E0-B7403BA1A29C}">
  <sheetPr codeName="Sheet85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84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>
        <v>1</v>
      </c>
      <c r="G6" s="16"/>
      <c r="H6" s="17">
        <f>IF(F6=1,335,0)</f>
        <v>335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3</v>
      </c>
      <c r="F23" s="47">
        <f>SUM(F6:F8,F11:F12,F15:F16,F19:F21)</f>
        <v>1</v>
      </c>
      <c r="G23" s="48"/>
      <c r="H23" s="47">
        <f>SUM(H5:H22)</f>
        <v>335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1</v>
      </c>
      <c r="G86" s="48"/>
      <c r="H86" s="59">
        <f>SUM(H65:H85)</f>
        <v>106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</v>
      </c>
      <c r="F170" s="91">
        <f>SUM(F23,F39,F53,F64,F86,F107,F131,F156,F167)</f>
        <v>2</v>
      </c>
      <c r="G170" s="92">
        <v>0</v>
      </c>
      <c r="H170" s="92">
        <f>SUM(H23,H39,H53,H64,H86,H107,H131,H156,H167)</f>
        <v>441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GolgNWCP5iJQ0A0WEYJuEucmX/leilzahmoYzludf4LHlGtW2KpWWj6fDrEMAQLDUZXW9ojbvWtw5Zs9yDBK+w==" saltValue="O+FqsVXbWMy9XtN/lhGrMQ==" spinCount="100000" sheet="1" objects="1" scenarios="1"/>
  <mergeCells count="1">
    <mergeCell ref="A1:D1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E0EA6-6185-4476-9765-4FAA45C5904A}">
  <sheetPr codeName="Sheet86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85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1</v>
      </c>
      <c r="G86" s="48"/>
      <c r="H86" s="59">
        <f>SUM(H65:H85)</f>
        <v>17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7</v>
      </c>
      <c r="F170" s="91">
        <f>SUM(F23,F39,F53,F64,F86,F107,F131,F156,F167)</f>
        <v>1</v>
      </c>
      <c r="G170" s="92">
        <v>0</v>
      </c>
      <c r="H170" s="92">
        <f>SUM(H23,H39,H53,H64,H86,H107,H131,H156,H167)</f>
        <v>17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kMB1/OynU4ULrPEEeeuPdXyYfridSxr6e3Yd0F4olGAAEvLaLlHXIX152TomwjTvClk5N2+iyhfbltXkb5BEeg==" saltValue="iAl5BVNAclHwLsMVjOJebA==" spinCount="100000" sheet="1" objects="1" scenarios="1"/>
  <mergeCells count="1">
    <mergeCell ref="A1:D1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9EE49-7C1B-4BEB-8763-4ED1B16ABC0B}">
  <sheetPr codeName="Sheet87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86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597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>
        <v>1</v>
      </c>
      <c r="G37" s="52"/>
      <c r="H37" s="17">
        <f>IF(F37=1,231,0)</f>
        <v>231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1</v>
      </c>
      <c r="F39" s="59">
        <f>SUM(F25,F26,F27,F30:F32,F35:F37)</f>
        <v>2</v>
      </c>
      <c r="G39" s="48"/>
      <c r="H39" s="59">
        <f>SUM(H24:H38)</f>
        <v>333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1169</v>
      </c>
      <c r="I64" s="49"/>
      <c r="J64" s="59">
        <f>H64</f>
        <v>1169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3</v>
      </c>
      <c r="F86" s="59">
        <f>SUM(F66,F67,F68,F71,F72,F75,F76,F79,F80,F83,F84)</f>
        <v>2</v>
      </c>
      <c r="G86" s="48"/>
      <c r="H86" s="59">
        <f>SUM(H65:H85)</f>
        <v>233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>
        <v>1</v>
      </c>
      <c r="G89" s="52"/>
      <c r="H89" s="17">
        <f>IF(F89=1,1235,0)</f>
        <v>1235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>
        <v>1</v>
      </c>
      <c r="G99" s="52"/>
      <c r="H99" s="17">
        <f>IF(F99=1,283,0)</f>
        <v>283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2415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234</v>
      </c>
      <c r="I131" s="49"/>
      <c r="J131" s="59">
        <f>H131</f>
        <v>234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1</v>
      </c>
      <c r="F156" s="59">
        <f>SUM(F133:F135,F138:F139,F142:F144,F147:F149,F152:F154)</f>
        <v>3</v>
      </c>
      <c r="G156" s="48"/>
      <c r="H156" s="59">
        <f>SUM(H132:H155)</f>
        <v>381</v>
      </c>
      <c r="I156" s="49"/>
      <c r="J156" s="59">
        <f>H156</f>
        <v>381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11</v>
      </c>
      <c r="F170" s="91">
        <f>SUM(F23,F39,F53,F64,F86,F107,F131,F156,F167)</f>
        <v>16</v>
      </c>
      <c r="G170" s="92">
        <v>1</v>
      </c>
      <c r="H170" s="92">
        <f>SUM(H23,H39,H53,H64,H86,H107,H131,H156,H167)</f>
        <v>5362</v>
      </c>
      <c r="I170" s="93">
        <f>IF(H170&gt;5000,1,0)</f>
        <v>1</v>
      </c>
      <c r="J170" s="92">
        <f>SUM(J64,J131,J156)</f>
        <v>1784</v>
      </c>
      <c r="K170" s="93">
        <f>IF(J170&gt;2000,1,0)</f>
        <v>0</v>
      </c>
    </row>
  </sheetData>
  <sheetProtection algorithmName="SHA-512" hashValue="LwWF4n5s7OnQBpLG6pUT56fhmQk+lMKLNT51QDECr9MWoYR0aC6KJEDRJl1W5997N0xvFZr/NkogmLU1xJ1Rbg==" saltValue="yzyS7ThDeX0OjUBqWQBxgQ==" spinCount="100000" sheet="1" objects="1" scenarios="1"/>
  <mergeCells count="1">
    <mergeCell ref="A1:D1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0EA79-4955-425B-9353-0E4AD00C5AF1}">
  <sheetPr codeName="Sheet88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87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1</v>
      </c>
      <c r="G39" s="48"/>
      <c r="H39" s="59">
        <f>SUM(H24:H38)</f>
        <v>123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>
        <v>1</v>
      </c>
      <c r="G60" s="52"/>
      <c r="H60" s="17">
        <f>IF(F60=1,177,0)</f>
        <v>177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1</v>
      </c>
      <c r="F64" s="59">
        <f>SUM(F55:F57,F60:F62)</f>
        <v>1</v>
      </c>
      <c r="G64" s="48"/>
      <c r="H64" s="59">
        <f>SUM(H54:H63)</f>
        <v>177</v>
      </c>
      <c r="I64" s="49"/>
      <c r="J64" s="59">
        <f>H64</f>
        <v>177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2</v>
      </c>
      <c r="F131" s="59">
        <f>SUM(F109,F110,F111,F114,F115,F118,F119,F122,F123,F124,F127,F128,F129)</f>
        <v>1</v>
      </c>
      <c r="G131" s="48"/>
      <c r="H131" s="59">
        <f>SUM(H108:H130)</f>
        <v>80</v>
      </c>
      <c r="I131" s="49"/>
      <c r="J131" s="59">
        <f>H131</f>
        <v>80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1</v>
      </c>
      <c r="G156" s="48"/>
      <c r="H156" s="59">
        <f>SUM(H132:H155)</f>
        <v>21</v>
      </c>
      <c r="I156" s="49"/>
      <c r="J156" s="59">
        <f>H156</f>
        <v>21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</v>
      </c>
      <c r="F170" s="91">
        <f>SUM(F23,F39,F53,F64,F86,F107,F131,F156,F167)</f>
        <v>4</v>
      </c>
      <c r="G170" s="92">
        <v>0</v>
      </c>
      <c r="H170" s="92">
        <f>SUM(H23,H39,H53,H64,H86,H107,H131,H156,H167)</f>
        <v>401</v>
      </c>
      <c r="I170" s="93">
        <f>IF(H170&gt;5000,1,0)</f>
        <v>0</v>
      </c>
      <c r="J170" s="92">
        <f>SUM(J64,J131,J156)</f>
        <v>278</v>
      </c>
      <c r="K170" s="93">
        <f>IF(J170&gt;2000,1,0)</f>
        <v>0</v>
      </c>
    </row>
  </sheetData>
  <sheetProtection algorithmName="SHA-512" hashValue="7oPt7VjNvl/ZCBAVifKPFHdi23Wxh7ziBHlwShU1UTAWyPnMUB4sgvZkueWCCl64t4XxKSl8AF66bL4KEDVV7Q==" saltValue="YBAV+7glAFNqIzvEMnu/BA==" spinCount="100000" sheet="1" objects="1" scenarios="1"/>
  <mergeCells count="1">
    <mergeCell ref="A1:D1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60A9E-031E-4DB7-8F3B-58E3B7552787}">
  <sheetPr codeName="Sheet89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1</v>
      </c>
      <c r="F64" s="59">
        <f>SUM(F55:F57,F60:F62)</f>
        <v>1</v>
      </c>
      <c r="G64" s="48"/>
      <c r="H64" s="59">
        <f>SUM(H54:H63)</f>
        <v>930</v>
      </c>
      <c r="I64" s="49"/>
      <c r="J64" s="59">
        <f>H64</f>
        <v>930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80</v>
      </c>
      <c r="I131" s="49"/>
      <c r="J131" s="59">
        <f>H131</f>
        <v>80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>
        <v>1</v>
      </c>
      <c r="G133" s="52"/>
      <c r="H133" s="17">
        <f>IF(F133=1,21,0)</f>
        <v>21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4</v>
      </c>
      <c r="F156" s="59">
        <f>SUM(F133:F135,F138:F139,F142:F144,F147:F149,F152:F154)</f>
        <v>1</v>
      </c>
      <c r="G156" s="48"/>
      <c r="H156" s="59">
        <f>SUM(H132:H155)</f>
        <v>21</v>
      </c>
      <c r="I156" s="49"/>
      <c r="J156" s="59">
        <f>H156</f>
        <v>21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30</v>
      </c>
      <c r="F170" s="91">
        <f>SUM(F23,F39,F53,F64,F86,F107,F131,F156,F167)</f>
        <v>3</v>
      </c>
      <c r="G170" s="92">
        <v>0</v>
      </c>
      <c r="H170" s="92">
        <f>SUM(H23,H39,H53,H64,H86,H107,H131,H156,H167)</f>
        <v>1031</v>
      </c>
      <c r="I170" s="93">
        <f>IF(H170&gt;5000,1,0)</f>
        <v>0</v>
      </c>
      <c r="J170" s="92">
        <f>SUM(J64,J131,J156)</f>
        <v>1031</v>
      </c>
      <c r="K170" s="93">
        <f>IF(J170&gt;2000,1,0)</f>
        <v>0</v>
      </c>
    </row>
  </sheetData>
  <sheetProtection algorithmName="SHA-512" hashValue="lQuHMYgtyBm7HF3o4mOGg6wYs57V9r6wBSfnV31R9jPpUJyLh5e5mclDbnfOWvHYNyTQf0bVSTq45GBJAeXQOg==" saltValue="mGd0Ml2q1N4dfwa/AMMMOg==" spinCount="100000" sheet="1" objects="1" scenarios="1"/>
  <mergeCells count="1">
    <mergeCell ref="A1: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29B86-997F-422F-8031-8D472C53ABC0}">
  <sheetPr codeName="Sheet9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>
        <v>1</v>
      </c>
      <c r="G8" s="16"/>
      <c r="H8" s="17">
        <f>IF(F8=1,1003,0)</f>
        <v>1003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>
        <v>1</v>
      </c>
      <c r="G12" s="16"/>
      <c r="H12" s="17">
        <f>IF(F12=1,1141,0)</f>
        <v>1141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>
        <v>1</v>
      </c>
      <c r="G16" s="16"/>
      <c r="H16" s="17">
        <f>IF(F16=1,55,0)</f>
        <v>55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>
        <v>1</v>
      </c>
      <c r="G21" s="16"/>
      <c r="H21" s="17">
        <f>IF(F21=1,43,0)</f>
        <v>43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4</v>
      </c>
      <c r="G23" s="48"/>
      <c r="H23" s="47">
        <f>SUM(H5:H22)</f>
        <v>2242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>
        <v>1</v>
      </c>
      <c r="G57" s="52"/>
      <c r="H57" s="17">
        <f>IF(F57=1,1877,0)</f>
        <v>1877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65"/>
      <c r="B64" s="66"/>
      <c r="C64" s="66"/>
      <c r="D64" s="139" t="s">
        <v>53</v>
      </c>
      <c r="E64" s="140">
        <f>SUM(E54,E59)</f>
        <v>0</v>
      </c>
      <c r="F64" s="140">
        <f>SUM(F55:F57,F60:F62)</f>
        <v>2</v>
      </c>
      <c r="G64" s="141"/>
      <c r="H64" s="140">
        <f>SUM(H54:H63)</f>
        <v>2234</v>
      </c>
      <c r="I64" s="142"/>
      <c r="J64" s="140">
        <f>H64</f>
        <v>2234</v>
      </c>
      <c r="K64" s="143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>
        <v>1</v>
      </c>
      <c r="G68" s="52"/>
      <c r="H68" s="34">
        <f>IF(F68=1,127,0)</f>
        <v>127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>
        <v>1</v>
      </c>
      <c r="G72" s="52"/>
      <c r="H72" s="34">
        <f>IF(F72=1,8,0)</f>
        <v>8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>
        <v>1</v>
      </c>
      <c r="G76" s="52"/>
      <c r="H76" s="34">
        <f>IF(F76=1,106,0)</f>
        <v>106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>
        <v>1</v>
      </c>
      <c r="G80" s="52"/>
      <c r="H80" s="17">
        <f>IF(F80=1,47,0)</f>
        <v>47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5</v>
      </c>
      <c r="G86" s="48"/>
      <c r="H86" s="59">
        <f>SUM(H65:H85)</f>
        <v>418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>
        <v>1</v>
      </c>
      <c r="G95" s="52"/>
      <c r="H95" s="17">
        <f>IF(F95=1,377,0)</f>
        <v>377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>
        <v>1</v>
      </c>
      <c r="G100" s="52"/>
      <c r="H100" s="17">
        <f>IF(F100=1,347,0)</f>
        <v>347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>
        <v>1</v>
      </c>
      <c r="G105" s="52"/>
      <c r="H105" s="17">
        <f>IF(F105=1,645,0)</f>
        <v>645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4</v>
      </c>
      <c r="G107" s="48"/>
      <c r="H107" s="59">
        <f>SUM(H87:H106)</f>
        <v>2885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>
        <v>1</v>
      </c>
      <c r="G119" s="52"/>
      <c r="H119" s="17">
        <f>IF(F119=1,159,0)</f>
        <v>159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65"/>
      <c r="B131" s="66"/>
      <c r="C131" s="66"/>
      <c r="D131" s="139" t="s">
        <v>70</v>
      </c>
      <c r="E131" s="140">
        <f>SUM(E108,E113,E117,E121,E126)</f>
        <v>1</v>
      </c>
      <c r="F131" s="140">
        <f>SUM(F109,F110,F111,F114,F115,F118,F119,F122,F123,F124,F127,F128,F129)</f>
        <v>4</v>
      </c>
      <c r="G131" s="141"/>
      <c r="H131" s="140">
        <f>SUM(H108:H130)</f>
        <v>621</v>
      </c>
      <c r="I131" s="142"/>
      <c r="J131" s="140">
        <f>H131</f>
        <v>621</v>
      </c>
      <c r="K131" s="143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>
        <v>1</v>
      </c>
      <c r="G135" s="52"/>
      <c r="H135" s="17">
        <f>IF(F135=1,68,0)</f>
        <v>68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>
        <v>1</v>
      </c>
      <c r="G139" s="52"/>
      <c r="H139" s="17">
        <f>IF(F139=1,75,0)</f>
        <v>75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65"/>
      <c r="B156" s="66"/>
      <c r="C156" s="66"/>
      <c r="D156" s="139" t="s">
        <v>73</v>
      </c>
      <c r="E156" s="140">
        <f>SUM(E132,E137,E141,E146,E151)</f>
        <v>0</v>
      </c>
      <c r="F156" s="140">
        <f>SUM(F133:F135,F138:F139,F142:F144,F147:F149,F152:F154)</f>
        <v>5</v>
      </c>
      <c r="G156" s="141"/>
      <c r="H156" s="140">
        <f>SUM(H132:H155)</f>
        <v>826</v>
      </c>
      <c r="I156" s="142"/>
      <c r="J156" s="140">
        <f>H156</f>
        <v>826</v>
      </c>
      <c r="K156" s="143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>
        <v>1</v>
      </c>
      <c r="G160" s="52"/>
      <c r="H160" s="17">
        <f>IF(F160=1,338,0)</f>
        <v>338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2</v>
      </c>
      <c r="G167" s="48"/>
      <c r="H167" s="59">
        <f>SUM(H157:H166)</f>
        <v>404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</v>
      </c>
      <c r="F170" s="91">
        <f>SUM(F23,F39,F53,F64,F86,F107,F131,F156,F167)</f>
        <v>26</v>
      </c>
      <c r="G170" s="92">
        <v>1</v>
      </c>
      <c r="H170" s="92">
        <f>SUM(H23,H39,H53,H64,H86,H107,H131,H156,H167)</f>
        <v>9630</v>
      </c>
      <c r="I170" s="93">
        <f>IF(H170&gt;5000,1,0)</f>
        <v>1</v>
      </c>
      <c r="J170" s="92">
        <f>SUM(J64,J131,J156)</f>
        <v>3681</v>
      </c>
      <c r="K170" s="93">
        <f>IF(J170&gt;2000,1,0)</f>
        <v>1</v>
      </c>
    </row>
  </sheetData>
  <sheetProtection algorithmName="SHA-512" hashValue="c0kd082Dp0jlGaf93G+C2+YsqhKOQ+lFp3Z99qAJWe6Rqfdkzk/6dMXlkJSsM1d8yY5J1tUFqBW+BS0TReY7AA==" saltValue="ZZmnMcWIKnI+j4KGxu/Z4A==" spinCount="100000" sheet="1" objects="1" scenarios="1"/>
  <mergeCells count="1">
    <mergeCell ref="A1:D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B0AE1-B37F-4BF0-AA6B-B0B1248F829E}">
  <sheetPr codeName="Sheet90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89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>
        <v>1</v>
      </c>
      <c r="G11" s="16"/>
      <c r="H11" s="17">
        <f>IF(F11=1,542,0)</f>
        <v>542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>
        <v>1</v>
      </c>
      <c r="G19" s="16"/>
      <c r="H19" s="17">
        <f>IF(F19=1,14,0)</f>
        <v>14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1</v>
      </c>
      <c r="F23" s="47">
        <f>SUM(F6:F8,F11:F12,F15:F16,F19:F21)</f>
        <v>3</v>
      </c>
      <c r="G23" s="48"/>
      <c r="H23" s="47">
        <f>SUM(H5:H22)</f>
        <v>595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>
        <v>1</v>
      </c>
      <c r="G25" s="52"/>
      <c r="H25" s="34">
        <f>IF(F25=1,65,0)</f>
        <v>65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>
        <v>1</v>
      </c>
      <c r="G30" s="52"/>
      <c r="H30" s="17">
        <f>IF(F30=1,102,0)</f>
        <v>102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>
        <v>1</v>
      </c>
      <c r="G36" s="52"/>
      <c r="H36" s="17">
        <f>IF(F36=1,187,0)</f>
        <v>187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354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>
        <v>1</v>
      </c>
      <c r="G61" s="52"/>
      <c r="H61" s="17">
        <f>IF(F61=1,239,0)</f>
        <v>239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1169</v>
      </c>
      <c r="I64" s="49"/>
      <c r="J64" s="59">
        <f>H64</f>
        <v>1169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>
        <v>1</v>
      </c>
      <c r="G75" s="52"/>
      <c r="H75" s="34">
        <f>IF(F75=1,75,0)</f>
        <v>75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4</v>
      </c>
      <c r="F86" s="59">
        <f>SUM(F66,F67,F68,F71,F72,F75,F76,F79,F80,F83,F84)</f>
        <v>1</v>
      </c>
      <c r="G86" s="48"/>
      <c r="H86" s="59">
        <f>SUM(H65:H85)</f>
        <v>75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>
        <v>1</v>
      </c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>
        <v>1</v>
      </c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>
        <v>1</v>
      </c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>
        <v>1</v>
      </c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0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>
        <v>1</v>
      </c>
      <c r="G111" s="52"/>
      <c r="H111" s="17">
        <f>IF(F111=1,234,0)</f>
        <v>234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>
        <v>1</v>
      </c>
      <c r="G115" s="52"/>
      <c r="H115" s="17">
        <f>IF(F115=1,144,0)</f>
        <v>144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>
        <v>1</v>
      </c>
      <c r="G118" s="52"/>
      <c r="H118" s="17">
        <f>IF(F118=1,126,0)</f>
        <v>126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>
        <v>1</v>
      </c>
      <c r="G124" s="52"/>
      <c r="H124" s="17">
        <f>IF(F124=1,49,0)</f>
        <v>49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>
        <v>1</v>
      </c>
      <c r="G128" s="52"/>
      <c r="H128" s="17">
        <f>IF(F128=1,22,0)</f>
        <v>22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5</v>
      </c>
      <c r="G131" s="48"/>
      <c r="H131" s="59">
        <f>SUM(H108:H130)</f>
        <v>575</v>
      </c>
      <c r="I131" s="49"/>
      <c r="J131" s="59">
        <f>H131</f>
        <v>575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>
        <v>1</v>
      </c>
      <c r="G134" s="52"/>
      <c r="H134" s="17">
        <f>IF(F134=1,36,0)</f>
        <v>36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>
        <v>1</v>
      </c>
      <c r="G144" s="52"/>
      <c r="H144" s="17">
        <f>IF(F144=1,251,0)</f>
        <v>251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>
        <v>1</v>
      </c>
      <c r="G149" s="52"/>
      <c r="H149" s="17">
        <f>IF(F149=1,310,0)</f>
        <v>310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>
        <v>1</v>
      </c>
      <c r="G154" s="52"/>
      <c r="H154" s="17">
        <f>IF(F154=1,122,0)</f>
        <v>122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5</v>
      </c>
      <c r="G156" s="48"/>
      <c r="H156" s="59">
        <f>SUM(H132:H155)</f>
        <v>769</v>
      </c>
      <c r="I156" s="49"/>
      <c r="J156" s="59">
        <f>H156</f>
        <v>769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66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9</v>
      </c>
      <c r="F170" s="91">
        <f>SUM(F23,F39,F53,F64,F86,F107,F131,F156,F167)</f>
        <v>20</v>
      </c>
      <c r="G170" s="92">
        <v>1</v>
      </c>
      <c r="H170" s="92">
        <f>SUM(H23,H39,H53,H64,H86,H107,H131,H156,H167)</f>
        <v>3603</v>
      </c>
      <c r="I170" s="93">
        <f>IF(H170&gt;5000,1,0)</f>
        <v>0</v>
      </c>
      <c r="J170" s="92">
        <f>SUM(J64,J131,J156)</f>
        <v>2513</v>
      </c>
      <c r="K170" s="93">
        <f>IF(J170&gt;2000,1,0)</f>
        <v>1</v>
      </c>
    </row>
  </sheetData>
  <sheetProtection algorithmName="SHA-512" hashValue="1rwjpSMFJW1sDAbzusdxGakQ26JJIPikF1IW9XnRkZTkPdzkhGs2AkYj7U2setx735Z2yQDQt3wNF0rlYygw8g==" saltValue="uwmtT4XDSEHMScch4R33lg==" spinCount="100000" sheet="1" objects="1" scenarios="1"/>
  <mergeCells count="1">
    <mergeCell ref="A1:D1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01DC3-47EA-4B9E-B70B-D469B8AD41BD}">
  <sheetPr codeName="Sheet91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90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>
        <v>1</v>
      </c>
      <c r="G15" s="16"/>
      <c r="H15" s="17">
        <f>IF(F15=1,39,0)</f>
        <v>39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>
        <v>1</v>
      </c>
      <c r="G20" s="16"/>
      <c r="H20" s="17">
        <f>IF(F20=1,24,0)</f>
        <v>24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2</v>
      </c>
      <c r="F23" s="47">
        <f>SUM(F6:F8,F11:F12,F15:F16,F19:F21)</f>
        <v>2</v>
      </c>
      <c r="G23" s="48"/>
      <c r="H23" s="47">
        <f>SUM(H5:H22)</f>
        <v>63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>
        <v>1</v>
      </c>
      <c r="G26" s="52"/>
      <c r="H26" s="34">
        <f>IF(F26=1,92,0)</f>
        <v>92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>
        <v>1</v>
      </c>
      <c r="G31" s="52"/>
      <c r="H31" s="17">
        <f>IF(F31=1,231,0)</f>
        <v>231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>
        <v>1</v>
      </c>
      <c r="G35" s="52"/>
      <c r="H35" s="17">
        <f>IF(F35=1,123,0)</f>
        <v>123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3</v>
      </c>
      <c r="G39" s="48"/>
      <c r="H39" s="59">
        <f>SUM(H24:H38)</f>
        <v>446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>
        <v>1</v>
      </c>
      <c r="G50" s="52"/>
      <c r="H50" s="17">
        <f>IF(F50=1,18,0)</f>
        <v>18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2</v>
      </c>
      <c r="F53" s="59">
        <f>SUM(F41:F42,F45:F47,F50:F51)</f>
        <v>1</v>
      </c>
      <c r="G53" s="48"/>
      <c r="H53" s="59">
        <f>SUM(H40:H52)</f>
        <v>18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>
        <v>1</v>
      </c>
      <c r="G56" s="52"/>
      <c r="H56" s="17">
        <f>IF(F56=1,1257,0)</f>
        <v>1257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>
        <v>1</v>
      </c>
      <c r="G62" s="52"/>
      <c r="H62" s="17">
        <f>IF(F62=1,357,0)</f>
        <v>357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2</v>
      </c>
      <c r="G64" s="48"/>
      <c r="H64" s="59">
        <f>SUM(H54:H63)</f>
        <v>1614</v>
      </c>
      <c r="I64" s="49"/>
      <c r="J64" s="59">
        <f>H64</f>
        <v>1614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>
        <v>1</v>
      </c>
      <c r="G66" s="52"/>
      <c r="H66" s="34">
        <f>IF(F66=1,17,0)</f>
        <v>17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>
        <v>1</v>
      </c>
      <c r="G71" s="52"/>
      <c r="H71" s="34">
        <f>IF(F71=1,5,0)</f>
        <v>5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>
        <v>1</v>
      </c>
      <c r="G79" s="52"/>
      <c r="H79" s="17">
        <f>IF(F79=1,26,0)</f>
        <v>26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>
        <v>1</v>
      </c>
      <c r="G84" s="52"/>
      <c r="H84" s="17">
        <f>IF(F84=1,130,0)</f>
        <v>130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1</v>
      </c>
      <c r="F86" s="59">
        <f>SUM(F66,F67,F68,F71,F72,F75,F76,F79,F80,F83,F84)</f>
        <v>4</v>
      </c>
      <c r="G86" s="48"/>
      <c r="H86" s="59">
        <f>SUM(H65:H85)</f>
        <v>178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/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>
        <v>1</v>
      </c>
      <c r="G93" s="52"/>
      <c r="H93" s="17">
        <f>IF(F93=1,199,0)</f>
        <v>199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/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>
        <v>1</v>
      </c>
      <c r="G98" s="52"/>
      <c r="H98" s="17">
        <f>IF(F98=1,183,0)</f>
        <v>183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382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>
        <v>1</v>
      </c>
      <c r="G114" s="52"/>
      <c r="H114" s="17">
        <f>IF(F114=1,94,0)</f>
        <v>94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>
        <v>1</v>
      </c>
      <c r="G122" s="52"/>
      <c r="H122" s="17">
        <f>IF(F122=1,84,0)</f>
        <v>84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>
        <v>1</v>
      </c>
      <c r="G128" s="52"/>
      <c r="H128" s="17">
        <f>IF(F128=1,22,0)</f>
        <v>22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1</v>
      </c>
      <c r="F131" s="59">
        <f>SUM(F109,F110,F111,F114,F115,F118,F119,F122,F123,F124,F127,F128,F129)</f>
        <v>4</v>
      </c>
      <c r="G131" s="48"/>
      <c r="H131" s="59">
        <f>SUM(H108:H130)</f>
        <v>280</v>
      </c>
      <c r="I131" s="49"/>
      <c r="J131" s="59">
        <f>H131</f>
        <v>280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>
        <v>1</v>
      </c>
      <c r="G138" s="52"/>
      <c r="H138" s="17">
        <f>IF(F138=1,50,0)</f>
        <v>50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>
        <v>1</v>
      </c>
      <c r="G152" s="52"/>
      <c r="H152" s="17">
        <f>IF(F152=1,48,0)</f>
        <v>48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3</v>
      </c>
      <c r="F156" s="59">
        <f>SUM(F133:F135,F138:F139,F142:F144,F147:F149,F152:F154)</f>
        <v>2</v>
      </c>
      <c r="G156" s="48"/>
      <c r="H156" s="59">
        <f>SUM(H132:H155)</f>
        <v>98</v>
      </c>
      <c r="I156" s="49"/>
      <c r="J156" s="59">
        <f>H156</f>
        <v>98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>
        <v>1</v>
      </c>
      <c r="G165" s="16"/>
      <c r="H165" s="82">
        <f>IF(F165=1,66,0)</f>
        <v>66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1</v>
      </c>
      <c r="F167" s="59">
        <f>SUM(F158:F160,F163:F165)</f>
        <v>1</v>
      </c>
      <c r="G167" s="48"/>
      <c r="H167" s="59">
        <f>SUM(H157:H166)</f>
        <v>66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12</v>
      </c>
      <c r="F170" s="91">
        <f>SUM(F23,F39,F53,F64,F86,F107,F131,F156,F167)</f>
        <v>21</v>
      </c>
      <c r="G170" s="92">
        <v>1</v>
      </c>
      <c r="H170" s="92">
        <f>SUM(H23,H39,H53,H64,H86,H107,H131,H156,H167)</f>
        <v>3145</v>
      </c>
      <c r="I170" s="93">
        <f>IF(H170&gt;5000,1,0)</f>
        <v>0</v>
      </c>
      <c r="J170" s="92">
        <f>SUM(J64,J131,J156)</f>
        <v>1992</v>
      </c>
      <c r="K170" s="93">
        <f>IF(J170&gt;2000,1,0)</f>
        <v>0</v>
      </c>
    </row>
  </sheetData>
  <sheetProtection algorithmName="SHA-512" hashValue="O6bvqmzl/4YM4MfWT0+aFBvqvTcg/V/IumlL+4RGkjYZVVo33ZwWh7+gUNfzfDnUwPFOpTC2nphUyBEkTmFIBw==" saltValue="xvBMAHHEqm8uXEmd5m8YNQ==" spinCount="100000" sheet="1" objects="1" scenarios="1"/>
  <mergeCells count="1">
    <mergeCell ref="A1:D1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936CF-0622-444F-BA26-BABA8861A8DC}">
  <sheetPr codeName="Sheet92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91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/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>
        <v>1</v>
      </c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/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>
        <v>1</v>
      </c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/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>
        <v>1</v>
      </c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/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>
        <v>1</v>
      </c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0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/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>
        <v>1</v>
      </c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/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>
        <v>1</v>
      </c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/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>
        <v>1</v>
      </c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0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/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>
        <v>1</v>
      </c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/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>
        <v>1</v>
      </c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/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>
        <v>1</v>
      </c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0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>
        <v>1</v>
      </c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/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>
        <v>1</v>
      </c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0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/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>
        <v>1</v>
      </c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/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>
        <v>1</v>
      </c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/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>
        <v>1</v>
      </c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/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>
        <v>1</v>
      </c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/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>
        <v>1</v>
      </c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0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/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>
        <v>1</v>
      </c>
      <c r="G90" s="52"/>
      <c r="H90" s="17">
        <f>IF(F90=1,1516,0)</f>
        <v>1516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/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>
        <v>1</v>
      </c>
      <c r="G104" s="52"/>
      <c r="H104" s="17">
        <f>IF(F104=1,520,0)</f>
        <v>520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2</v>
      </c>
      <c r="F107" s="59">
        <f>SUM(F88,F89,F90,F93,F94,F95,F98,F99,F100,F103,F104,F105)</f>
        <v>2</v>
      </c>
      <c r="G107" s="48"/>
      <c r="H107" s="59">
        <f>SUM(H87:H106)</f>
        <v>2036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>
        <v>1</v>
      </c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/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>
        <v>1</v>
      </c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/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>
        <v>1</v>
      </c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/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>
        <v>1</v>
      </c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>
        <v>1</v>
      </c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0</v>
      </c>
      <c r="F131" s="59">
        <f>SUM(F109,F110,F111,F114,F115,F118,F119,F122,F123,F124,F127,F128,F129)</f>
        <v>0</v>
      </c>
      <c r="G131" s="48"/>
      <c r="H131" s="59">
        <f>SUM(H108:H130)</f>
        <v>0</v>
      </c>
      <c r="I131" s="49"/>
      <c r="J131" s="59">
        <f>H131</f>
        <v>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/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>
        <v>1</v>
      </c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/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>
        <v>1</v>
      </c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/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>
        <v>1</v>
      </c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/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>
        <v>1</v>
      </c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/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>
        <v>1</v>
      </c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0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</v>
      </c>
      <c r="F170" s="91">
        <f>SUM(F23,F39,F53,F64,F86,F107,F131,F156,F167)</f>
        <v>2</v>
      </c>
      <c r="G170" s="92">
        <v>0</v>
      </c>
      <c r="H170" s="92">
        <f>SUM(H23,H39,H53,H64,H86,H107,H131,H156,H167)</f>
        <v>2036</v>
      </c>
      <c r="I170" s="93">
        <f>IF(H170&gt;5000,1,0)</f>
        <v>0</v>
      </c>
      <c r="J170" s="92">
        <f>SUM(J64,J131,J156)</f>
        <v>0</v>
      </c>
      <c r="K170" s="93">
        <f>IF(J170&gt;2000,1,0)</f>
        <v>0</v>
      </c>
    </row>
  </sheetData>
  <sheetProtection algorithmName="SHA-512" hashValue="d7wrGJIO9TEgB3OhWGCw2XwGcevtB8oYPK+0vGFzFtr6cQSRWmZfdQUsruR2IblbcX5q6hxH9UZJxajqrIZioA==" saltValue="+AXPgnUgdybLw1I2fN9haA==" spinCount="100000" sheet="1" objects="1" scenarios="1"/>
  <mergeCells count="1">
    <mergeCell ref="A1:D1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795A6-B843-4B65-BABF-1C6923401395}">
  <sheetPr codeName="Sheet93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92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/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>
        <v>1</v>
      </c>
      <c r="G55" s="52"/>
      <c r="H55" s="17">
        <f>IF(F55=1,930,0)</f>
        <v>930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1</v>
      </c>
      <c r="F64" s="59">
        <f>SUM(F55:F57,F60:F62)</f>
        <v>1</v>
      </c>
      <c r="G64" s="48"/>
      <c r="H64" s="59">
        <f>SUM(H54:H63)</f>
        <v>930</v>
      </c>
      <c r="I64" s="49"/>
      <c r="J64" s="59">
        <f>H64</f>
        <v>930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/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>
        <v>1</v>
      </c>
      <c r="G109" s="52"/>
      <c r="H109" s="17">
        <f>IF(F109=1,80,0)</f>
        <v>80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>
        <v>1</v>
      </c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/>
      <c r="G127" s="52"/>
      <c r="H127" s="17">
        <f>IF(F127=1,13,0)</f>
        <v>0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80</v>
      </c>
      <c r="I131" s="49"/>
      <c r="J131" s="59">
        <f>H131</f>
        <v>80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/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>
        <v>1</v>
      </c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/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>
        <v>1</v>
      </c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0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29</v>
      </c>
      <c r="F170" s="91">
        <f>SUM(F23,F39,F53,F64,F86,F107,F131,F156,F167)</f>
        <v>2</v>
      </c>
      <c r="G170" s="92">
        <v>0</v>
      </c>
      <c r="H170" s="92">
        <f>SUM(H23,H39,H53,H64,H86,H107,H131,H156,H167)</f>
        <v>1010</v>
      </c>
      <c r="I170" s="93">
        <f>IF(H170&gt;5000,1,0)</f>
        <v>0</v>
      </c>
      <c r="J170" s="92">
        <f>SUM(J64,J131,J156)</f>
        <v>1010</v>
      </c>
      <c r="K170" s="93">
        <f>IF(J170&gt;2000,1,0)</f>
        <v>0</v>
      </c>
    </row>
  </sheetData>
  <sheetProtection algorithmName="SHA-512" hashValue="5kCZZAfB9he8j5J12XygJ2QFamHrfR2F96O6rSAGO/6wd8tF44vYTeXUqAfbZmhpW0qgRXLfb64ZAbapZ6d6PQ==" saltValue="YAYX2vm4qEXxsyFpneXKNw==" spinCount="100000" sheet="1" objects="1" scenarios="1"/>
  <mergeCells count="1">
    <mergeCell ref="A1:D1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62B0D-57B5-4023-B446-DA4E43442CF3}">
  <sheetPr codeName="Sheet94"/>
  <dimension ref="A1:O170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0.5703125" style="94" customWidth="1"/>
    <col min="6" max="6" width="10.85546875" style="94" customWidth="1"/>
    <col min="7" max="7" width="18.85546875" style="94" customWidth="1"/>
    <col min="8" max="9" width="16.85546875" style="7" customWidth="1"/>
    <col min="10" max="10" width="19.42578125" style="7" customWidth="1"/>
    <col min="11" max="11" width="19.28515625" style="7" customWidth="1"/>
    <col min="12" max="16384" width="9.140625" style="8"/>
  </cols>
  <sheetData>
    <row r="1" spans="1:15" s="3" customFormat="1" ht="21" customHeight="1" x14ac:dyDescent="0.25">
      <c r="A1" s="144" t="s">
        <v>0</v>
      </c>
      <c r="B1" s="144"/>
      <c r="C1" s="144"/>
      <c r="D1" s="144"/>
      <c r="E1" s="1"/>
      <c r="F1" s="1"/>
      <c r="G1" s="1"/>
      <c r="H1" s="2"/>
      <c r="I1" s="2"/>
      <c r="J1" s="2"/>
      <c r="K1" s="2"/>
    </row>
    <row r="2" spans="1:15" s="3" customFormat="1" ht="30" customHeight="1" x14ac:dyDescent="0.25">
      <c r="A2" s="4" t="s">
        <v>1</v>
      </c>
      <c r="B2" s="5">
        <v>93</v>
      </c>
      <c r="C2" s="4"/>
      <c r="D2" s="4"/>
      <c r="E2" s="1"/>
      <c r="F2" s="1"/>
      <c r="G2" s="1"/>
      <c r="H2" s="2"/>
      <c r="I2" s="2"/>
      <c r="J2" s="2"/>
      <c r="K2" s="2"/>
    </row>
    <row r="3" spans="1:15" ht="15" hidden="1" x14ac:dyDescent="0.3">
      <c r="A3" s="6"/>
      <c r="B3" s="100">
        <f>SUM(Sheet1:Results!E170)</f>
        <v>1336</v>
      </c>
      <c r="C3" s="100">
        <f>SUM(Sheet1:Results!F170)</f>
        <v>1206</v>
      </c>
      <c r="D3" s="6"/>
      <c r="E3" s="100">
        <f>SUM(Sheet1:Results!H170)</f>
        <v>281198</v>
      </c>
      <c r="F3" s="1"/>
      <c r="G3" s="100">
        <f>SUM(Sheet1:Results!J170)</f>
        <v>120249</v>
      </c>
    </row>
    <row r="4" spans="1:15" s="12" customFormat="1" ht="78" customHeight="1" x14ac:dyDescent="0.25">
      <c r="A4" s="9" t="s">
        <v>2</v>
      </c>
      <c r="B4" s="10" t="s">
        <v>3</v>
      </c>
      <c r="C4" s="10" t="s">
        <v>4</v>
      </c>
      <c r="D4" s="10" t="s">
        <v>5</v>
      </c>
      <c r="E4" s="9" t="s">
        <v>6</v>
      </c>
      <c r="F4" s="10" t="s">
        <v>7</v>
      </c>
      <c r="G4" s="10" t="s">
        <v>8</v>
      </c>
      <c r="H4" s="11" t="s">
        <v>9</v>
      </c>
      <c r="I4" s="11" t="s">
        <v>10</v>
      </c>
      <c r="J4" s="11" t="s">
        <v>11</v>
      </c>
      <c r="K4" s="11" t="s">
        <v>12</v>
      </c>
    </row>
    <row r="5" spans="1:15" ht="15" x14ac:dyDescent="0.2">
      <c r="A5" s="13">
        <v>1</v>
      </c>
      <c r="B5" s="14" t="s">
        <v>13</v>
      </c>
      <c r="C5" s="14" t="s">
        <v>14</v>
      </c>
      <c r="D5" s="14" t="s">
        <v>15</v>
      </c>
      <c r="E5" s="15">
        <v>1</v>
      </c>
      <c r="F5" s="16"/>
      <c r="G5" s="16"/>
      <c r="H5" s="17">
        <f>IF(E5=1,0,0)</f>
        <v>0</v>
      </c>
      <c r="I5" s="18"/>
      <c r="J5" s="18"/>
      <c r="K5" s="18"/>
    </row>
    <row r="6" spans="1:15" ht="15" x14ac:dyDescent="0.2">
      <c r="A6" s="19"/>
      <c r="B6" s="14"/>
      <c r="C6" s="14">
        <v>1</v>
      </c>
      <c r="D6" s="14" t="s">
        <v>16</v>
      </c>
      <c r="E6" s="20"/>
      <c r="F6" s="21"/>
      <c r="G6" s="16"/>
      <c r="H6" s="17">
        <f>IF(F6=1,335,0)</f>
        <v>0</v>
      </c>
      <c r="I6" s="18"/>
      <c r="J6" s="18"/>
      <c r="K6" s="18"/>
    </row>
    <row r="7" spans="1:15" ht="15" x14ac:dyDescent="0.2">
      <c r="A7" s="19"/>
      <c r="B7" s="14"/>
      <c r="C7" s="14">
        <v>2</v>
      </c>
      <c r="D7" s="14" t="s">
        <v>17</v>
      </c>
      <c r="E7" s="20"/>
      <c r="F7" s="21"/>
      <c r="G7" s="16"/>
      <c r="H7" s="17">
        <f>IF(F7=1,566,0)</f>
        <v>0</v>
      </c>
      <c r="I7" s="18"/>
      <c r="J7" s="18"/>
      <c r="K7" s="18"/>
    </row>
    <row r="8" spans="1:15" ht="21" x14ac:dyDescent="0.35">
      <c r="A8" s="19"/>
      <c r="B8" s="14"/>
      <c r="C8" s="14">
        <v>3</v>
      </c>
      <c r="D8" s="14" t="s">
        <v>18</v>
      </c>
      <c r="E8" s="20"/>
      <c r="F8" s="21"/>
      <c r="G8" s="16"/>
      <c r="H8" s="17">
        <f>IF(F8=1,1003,0)</f>
        <v>0</v>
      </c>
      <c r="I8" s="18"/>
      <c r="J8" s="18"/>
      <c r="K8" s="18"/>
      <c r="M8" s="138"/>
      <c r="N8" s="22"/>
      <c r="O8" s="23"/>
    </row>
    <row r="9" spans="1:15" ht="15" x14ac:dyDescent="0.2">
      <c r="A9" s="24"/>
      <c r="B9" s="25"/>
      <c r="C9" s="25"/>
      <c r="D9" s="25" t="s">
        <v>19</v>
      </c>
      <c r="E9" s="26"/>
      <c r="F9" s="27"/>
      <c r="G9" s="28"/>
      <c r="H9" s="29">
        <f t="shared" ref="H9" si="0">IF(E9=1,0,0)</f>
        <v>0</v>
      </c>
      <c r="I9" s="30"/>
      <c r="J9" s="30"/>
      <c r="K9" s="18"/>
    </row>
    <row r="10" spans="1:15" ht="15" x14ac:dyDescent="0.2">
      <c r="A10" s="19">
        <v>1</v>
      </c>
      <c r="B10" s="14" t="s">
        <v>20</v>
      </c>
      <c r="C10" s="14" t="s">
        <v>14</v>
      </c>
      <c r="D10" s="14" t="s">
        <v>21</v>
      </c>
      <c r="E10" s="15">
        <v>1</v>
      </c>
      <c r="F10" s="16"/>
      <c r="G10" s="16"/>
      <c r="H10" s="17">
        <f>IF(E10=1,0,0)</f>
        <v>0</v>
      </c>
      <c r="I10" s="18"/>
      <c r="J10" s="18"/>
      <c r="K10" s="18"/>
    </row>
    <row r="11" spans="1:15" ht="15" x14ac:dyDescent="0.2">
      <c r="A11" s="19"/>
      <c r="B11" s="14"/>
      <c r="C11" s="14">
        <v>1</v>
      </c>
      <c r="D11" s="14" t="s">
        <v>22</v>
      </c>
      <c r="E11" s="31"/>
      <c r="F11" s="21"/>
      <c r="G11" s="16"/>
      <c r="H11" s="17">
        <f>IF(F11=1,542,0)</f>
        <v>0</v>
      </c>
      <c r="I11" s="18"/>
      <c r="J11" s="18"/>
      <c r="K11" s="18"/>
    </row>
    <row r="12" spans="1:15" ht="15" x14ac:dyDescent="0.2">
      <c r="A12" s="19"/>
      <c r="B12" s="14"/>
      <c r="C12" s="14">
        <v>2</v>
      </c>
      <c r="D12" s="32" t="s">
        <v>23</v>
      </c>
      <c r="E12" s="16"/>
      <c r="F12" s="21"/>
      <c r="G12" s="16"/>
      <c r="H12" s="17">
        <f>IF(F12=1,1141,0)</f>
        <v>0</v>
      </c>
      <c r="I12" s="18"/>
      <c r="J12" s="18"/>
      <c r="K12" s="18"/>
    </row>
    <row r="13" spans="1:15" ht="15" x14ac:dyDescent="0.2">
      <c r="A13" s="24"/>
      <c r="B13" s="25"/>
      <c r="C13" s="25"/>
      <c r="D13" s="25" t="s">
        <v>19</v>
      </c>
      <c r="E13" s="33"/>
      <c r="F13" s="28"/>
      <c r="G13" s="28"/>
      <c r="H13" s="29">
        <f>IF(E13=1,0,0)</f>
        <v>0</v>
      </c>
      <c r="I13" s="30"/>
      <c r="J13" s="30"/>
      <c r="K13" s="18"/>
    </row>
    <row r="14" spans="1:15" ht="15" x14ac:dyDescent="0.2">
      <c r="A14" s="19">
        <v>1</v>
      </c>
      <c r="B14" s="14" t="s">
        <v>24</v>
      </c>
      <c r="C14" s="14" t="s">
        <v>14</v>
      </c>
      <c r="D14" s="14" t="s">
        <v>15</v>
      </c>
      <c r="E14" s="15">
        <v>1</v>
      </c>
      <c r="F14" s="16"/>
      <c r="G14" s="16"/>
      <c r="H14" s="34">
        <f>IF(E14=1,0,0)</f>
        <v>0</v>
      </c>
      <c r="I14" s="18"/>
      <c r="J14" s="18"/>
      <c r="K14" s="18"/>
    </row>
    <row r="15" spans="1:15" ht="15" x14ac:dyDescent="0.2">
      <c r="A15" s="19"/>
      <c r="B15" s="14"/>
      <c r="C15" s="14">
        <v>1</v>
      </c>
      <c r="D15" s="14" t="s">
        <v>16</v>
      </c>
      <c r="E15" s="31"/>
      <c r="F15" s="21"/>
      <c r="G15" s="16"/>
      <c r="H15" s="17">
        <f>IF(F15=1,39,0)</f>
        <v>0</v>
      </c>
      <c r="I15" s="18"/>
      <c r="J15" s="18"/>
      <c r="K15" s="18"/>
    </row>
    <row r="16" spans="1:15" ht="15" x14ac:dyDescent="0.2">
      <c r="A16" s="19"/>
      <c r="B16" s="14"/>
      <c r="C16" s="14">
        <v>2</v>
      </c>
      <c r="D16" s="14" t="s">
        <v>25</v>
      </c>
      <c r="E16" s="31"/>
      <c r="F16" s="21"/>
      <c r="G16" s="16"/>
      <c r="H16" s="17">
        <f>IF(F16=1,55,0)</f>
        <v>0</v>
      </c>
      <c r="I16" s="18"/>
      <c r="J16" s="18"/>
      <c r="K16" s="18"/>
    </row>
    <row r="17" spans="1:11" ht="15" x14ac:dyDescent="0.2">
      <c r="A17" s="24"/>
      <c r="B17" s="25"/>
      <c r="C17" s="25"/>
      <c r="D17" s="25" t="s">
        <v>19</v>
      </c>
      <c r="E17" s="33"/>
      <c r="F17" s="27"/>
      <c r="G17" s="28"/>
      <c r="H17" s="29">
        <f>IF(E17=1,0,0)</f>
        <v>0</v>
      </c>
      <c r="I17" s="30"/>
      <c r="J17" s="30"/>
      <c r="K17" s="18"/>
    </row>
    <row r="18" spans="1:11" ht="15" x14ac:dyDescent="0.2">
      <c r="A18" s="19">
        <v>1</v>
      </c>
      <c r="B18" s="14" t="s">
        <v>26</v>
      </c>
      <c r="C18" s="14" t="s">
        <v>14</v>
      </c>
      <c r="D18" s="14" t="s">
        <v>15</v>
      </c>
      <c r="E18" s="35">
        <v>1</v>
      </c>
      <c r="F18" s="36"/>
      <c r="G18" s="16"/>
      <c r="H18" s="17">
        <f>IF(E18=1,0,0)</f>
        <v>0</v>
      </c>
      <c r="I18" s="18"/>
      <c r="J18" s="18"/>
      <c r="K18" s="18"/>
    </row>
    <row r="19" spans="1:11" ht="15" x14ac:dyDescent="0.2">
      <c r="A19" s="19"/>
      <c r="B19" s="14"/>
      <c r="C19" s="14">
        <v>1</v>
      </c>
      <c r="D19" s="14" t="s">
        <v>27</v>
      </c>
      <c r="E19" s="31"/>
      <c r="F19" s="21"/>
      <c r="G19" s="16"/>
      <c r="H19" s="17">
        <f>IF(F19=1,14,0)</f>
        <v>0</v>
      </c>
      <c r="I19" s="18"/>
      <c r="J19" s="18"/>
      <c r="K19" s="18"/>
    </row>
    <row r="20" spans="1:11" ht="21" customHeight="1" x14ac:dyDescent="0.2">
      <c r="A20" s="19"/>
      <c r="B20" s="14"/>
      <c r="C20" s="14">
        <v>2</v>
      </c>
      <c r="D20" s="14" t="s">
        <v>28</v>
      </c>
      <c r="E20" s="31"/>
      <c r="F20" s="21"/>
      <c r="G20" s="16"/>
      <c r="H20" s="17">
        <f>IF(F20=1,24,0)</f>
        <v>0</v>
      </c>
      <c r="I20" s="18"/>
      <c r="J20" s="18"/>
      <c r="K20" s="18"/>
    </row>
    <row r="21" spans="1:11" ht="18.75" customHeight="1" x14ac:dyDescent="0.2">
      <c r="A21" s="19"/>
      <c r="B21" s="14"/>
      <c r="C21" s="14">
        <v>3</v>
      </c>
      <c r="D21" s="14" t="s">
        <v>29</v>
      </c>
      <c r="E21" s="31"/>
      <c r="F21" s="21"/>
      <c r="G21" s="16"/>
      <c r="H21" s="17">
        <f>IF(F21=1,43,0)</f>
        <v>0</v>
      </c>
      <c r="I21" s="18"/>
      <c r="J21" s="18"/>
      <c r="K21" s="18"/>
    </row>
    <row r="22" spans="1:11" ht="18.75" customHeight="1" thickBot="1" x14ac:dyDescent="0.25">
      <c r="A22" s="37"/>
      <c r="B22" s="38"/>
      <c r="C22" s="38"/>
      <c r="D22" s="38" t="s">
        <v>19</v>
      </c>
      <c r="E22" s="39"/>
      <c r="F22" s="40"/>
      <c r="G22" s="41"/>
      <c r="H22" s="42">
        <f t="shared" ref="H22" si="1">IF(E22=1,0,0)</f>
        <v>0</v>
      </c>
      <c r="I22" s="43"/>
      <c r="J22" s="43"/>
      <c r="K22" s="43"/>
    </row>
    <row r="23" spans="1:11" ht="15" x14ac:dyDescent="0.2">
      <c r="A23" s="44"/>
      <c r="B23" s="45"/>
      <c r="C23" s="45"/>
      <c r="D23" s="46" t="s">
        <v>30</v>
      </c>
      <c r="E23" s="47">
        <f>SUM(E5,E10,E14,E18)</f>
        <v>4</v>
      </c>
      <c r="F23" s="47">
        <f>SUM(F6:F8,F11:F12,F15:F16,F19:F21)</f>
        <v>0</v>
      </c>
      <c r="G23" s="48"/>
      <c r="H23" s="47">
        <f>SUM(H5:H22)</f>
        <v>0</v>
      </c>
      <c r="I23" s="49"/>
      <c r="J23" s="47"/>
      <c r="K23" s="49"/>
    </row>
    <row r="24" spans="1:11" ht="15" x14ac:dyDescent="0.2">
      <c r="A24" s="19">
        <v>2</v>
      </c>
      <c r="B24" s="14" t="s">
        <v>13</v>
      </c>
      <c r="C24" s="14" t="s">
        <v>14</v>
      </c>
      <c r="D24" s="50" t="s">
        <v>31</v>
      </c>
      <c r="E24" s="51">
        <v>1</v>
      </c>
      <c r="F24" s="16"/>
      <c r="G24" s="52"/>
      <c r="H24" s="34">
        <f>IF(E24=1,0,0)</f>
        <v>0</v>
      </c>
      <c r="I24" s="18"/>
      <c r="J24" s="53"/>
      <c r="K24" s="53"/>
    </row>
    <row r="25" spans="1:11" ht="15" x14ac:dyDescent="0.2">
      <c r="A25" s="19"/>
      <c r="B25" s="14"/>
      <c r="C25" s="14">
        <v>1</v>
      </c>
      <c r="D25" s="14" t="s">
        <v>32</v>
      </c>
      <c r="E25" s="31"/>
      <c r="F25" s="21"/>
      <c r="G25" s="52"/>
      <c r="H25" s="34">
        <f>IF(F25=1,65,0)</f>
        <v>0</v>
      </c>
      <c r="I25" s="18"/>
      <c r="J25" s="53"/>
      <c r="K25" s="53"/>
    </row>
    <row r="26" spans="1:11" ht="15" x14ac:dyDescent="0.2">
      <c r="A26" s="19"/>
      <c r="B26" s="14"/>
      <c r="C26" s="14">
        <v>2</v>
      </c>
      <c r="D26" s="14" t="s">
        <v>33</v>
      </c>
      <c r="E26" s="31"/>
      <c r="F26" s="21"/>
      <c r="G26" s="52"/>
      <c r="H26" s="34">
        <f>IF(F26=1,92,0)</f>
        <v>0</v>
      </c>
      <c r="I26" s="18"/>
      <c r="J26" s="53"/>
      <c r="K26" s="53"/>
    </row>
    <row r="27" spans="1:11" ht="15" x14ac:dyDescent="0.2">
      <c r="A27" s="19"/>
      <c r="B27" s="14"/>
      <c r="C27" s="14">
        <v>3</v>
      </c>
      <c r="D27" s="14" t="s">
        <v>29</v>
      </c>
      <c r="E27" s="31"/>
      <c r="F27" s="21"/>
      <c r="G27" s="52"/>
      <c r="H27" s="34">
        <f>IF(F27=1,143,0)</f>
        <v>0</v>
      </c>
      <c r="I27" s="18"/>
      <c r="J27" s="53"/>
      <c r="K27" s="53"/>
    </row>
    <row r="28" spans="1:11" ht="15" x14ac:dyDescent="0.2">
      <c r="A28" s="24"/>
      <c r="B28" s="25"/>
      <c r="C28" s="25"/>
      <c r="D28" s="25" t="s">
        <v>19</v>
      </c>
      <c r="E28" s="33"/>
      <c r="F28" s="27"/>
      <c r="G28" s="54"/>
      <c r="H28" s="55">
        <f t="shared" ref="H28" si="2">IF(E28=1,0,0)</f>
        <v>0</v>
      </c>
      <c r="I28" s="30"/>
      <c r="J28" s="56"/>
      <c r="K28" s="56"/>
    </row>
    <row r="29" spans="1:11" ht="15" x14ac:dyDescent="0.2">
      <c r="A29" s="19">
        <v>2</v>
      </c>
      <c r="B29" s="14" t="s">
        <v>20</v>
      </c>
      <c r="C29" s="14" t="s">
        <v>14</v>
      </c>
      <c r="D29" s="14" t="s">
        <v>21</v>
      </c>
      <c r="E29" s="15">
        <v>1</v>
      </c>
      <c r="F29" s="16"/>
      <c r="G29" s="52"/>
      <c r="H29" s="34">
        <f>IF(E29=1,0,0)</f>
        <v>0</v>
      </c>
      <c r="I29" s="18"/>
      <c r="J29" s="53"/>
      <c r="K29" s="53"/>
    </row>
    <row r="30" spans="1:11" ht="15" x14ac:dyDescent="0.2">
      <c r="A30" s="19"/>
      <c r="B30" s="14"/>
      <c r="C30" s="14">
        <v>1</v>
      </c>
      <c r="D30" s="14" t="s">
        <v>22</v>
      </c>
      <c r="E30" s="31"/>
      <c r="F30" s="21"/>
      <c r="G30" s="52"/>
      <c r="H30" s="17">
        <f>IF(F30=1,102,0)</f>
        <v>0</v>
      </c>
      <c r="I30" s="18"/>
      <c r="J30" s="53"/>
      <c r="K30" s="53"/>
    </row>
    <row r="31" spans="1:11" ht="15" x14ac:dyDescent="0.2">
      <c r="A31" s="19"/>
      <c r="B31" s="14"/>
      <c r="C31" s="14">
        <v>2</v>
      </c>
      <c r="D31" s="14" t="s">
        <v>23</v>
      </c>
      <c r="E31" s="31"/>
      <c r="F31" s="21"/>
      <c r="G31" s="52"/>
      <c r="H31" s="17">
        <f>IF(F31=1,231,0)</f>
        <v>0</v>
      </c>
      <c r="I31" s="18"/>
      <c r="J31" s="53"/>
      <c r="K31" s="53"/>
    </row>
    <row r="32" spans="1:11" ht="15" x14ac:dyDescent="0.2">
      <c r="A32" s="19"/>
      <c r="B32" s="14"/>
      <c r="C32" s="14">
        <v>3</v>
      </c>
      <c r="D32" s="14" t="s">
        <v>34</v>
      </c>
      <c r="E32" s="31"/>
      <c r="F32" s="21"/>
      <c r="G32" s="52"/>
      <c r="H32" s="17">
        <f>IF(F32=1,317,0)</f>
        <v>0</v>
      </c>
      <c r="I32" s="18"/>
      <c r="J32" s="53"/>
      <c r="K32" s="53"/>
    </row>
    <row r="33" spans="1:11" ht="15" x14ac:dyDescent="0.2">
      <c r="A33" s="24"/>
      <c r="B33" s="25"/>
      <c r="C33" s="25"/>
      <c r="D33" s="25" t="s">
        <v>19</v>
      </c>
      <c r="E33" s="33"/>
      <c r="F33" s="28"/>
      <c r="G33" s="54"/>
      <c r="H33" s="29">
        <f t="shared" ref="H33" si="3">IF(E33=1,0,0)</f>
        <v>0</v>
      </c>
      <c r="I33" s="30"/>
      <c r="J33" s="56"/>
      <c r="K33" s="56"/>
    </row>
    <row r="34" spans="1:11" ht="30" x14ac:dyDescent="0.2">
      <c r="A34" s="19">
        <v>2</v>
      </c>
      <c r="B34" s="14" t="s">
        <v>24</v>
      </c>
      <c r="C34" s="14" t="s">
        <v>14</v>
      </c>
      <c r="D34" s="14" t="s">
        <v>35</v>
      </c>
      <c r="E34" s="15">
        <v>1</v>
      </c>
      <c r="F34" s="16"/>
      <c r="G34" s="52"/>
      <c r="H34" s="17">
        <f>IF(E34=1,0,0)</f>
        <v>0</v>
      </c>
      <c r="I34" s="18"/>
      <c r="J34" s="53"/>
      <c r="K34" s="53"/>
    </row>
    <row r="35" spans="1:11" ht="15" x14ac:dyDescent="0.2">
      <c r="A35" s="19"/>
      <c r="B35" s="14"/>
      <c r="C35" s="14">
        <v>1</v>
      </c>
      <c r="D35" s="14" t="s">
        <v>36</v>
      </c>
      <c r="E35" s="31"/>
      <c r="F35" s="21"/>
      <c r="G35" s="52"/>
      <c r="H35" s="17">
        <f>IF(F35=1,123,0)</f>
        <v>0</v>
      </c>
      <c r="I35" s="18"/>
      <c r="J35" s="18"/>
      <c r="K35" s="53"/>
    </row>
    <row r="36" spans="1:11" ht="15" x14ac:dyDescent="0.2">
      <c r="A36" s="19"/>
      <c r="B36" s="14"/>
      <c r="C36" s="14">
        <v>2</v>
      </c>
      <c r="D36" s="14" t="s">
        <v>37</v>
      </c>
      <c r="E36" s="31"/>
      <c r="F36" s="21"/>
      <c r="G36" s="52"/>
      <c r="H36" s="17">
        <f>IF(F36=1,187,0)</f>
        <v>0</v>
      </c>
      <c r="I36" s="18"/>
      <c r="J36" s="18"/>
      <c r="K36" s="53"/>
    </row>
    <row r="37" spans="1:11" ht="15" x14ac:dyDescent="0.2">
      <c r="A37" s="19"/>
      <c r="B37" s="14"/>
      <c r="C37" s="14">
        <v>3</v>
      </c>
      <c r="D37" s="14" t="s">
        <v>38</v>
      </c>
      <c r="E37" s="31"/>
      <c r="F37" s="21"/>
      <c r="G37" s="52"/>
      <c r="H37" s="17">
        <f>IF(F37=1,231,0)</f>
        <v>0</v>
      </c>
      <c r="I37" s="18"/>
      <c r="J37" s="18"/>
      <c r="K37" s="53"/>
    </row>
    <row r="38" spans="1:11" ht="15.75" thickBot="1" x14ac:dyDescent="0.25">
      <c r="A38" s="37"/>
      <c r="B38" s="38"/>
      <c r="C38" s="38"/>
      <c r="D38" s="38" t="s">
        <v>19</v>
      </c>
      <c r="E38" s="39"/>
      <c r="F38" s="40"/>
      <c r="G38" s="57"/>
      <c r="H38" s="42">
        <f t="shared" ref="H38" si="4">IF(E38=1,0,0)</f>
        <v>0</v>
      </c>
      <c r="I38" s="43"/>
      <c r="J38" s="43"/>
      <c r="K38" s="58"/>
    </row>
    <row r="39" spans="1:11" ht="15" x14ac:dyDescent="0.2">
      <c r="A39" s="44"/>
      <c r="B39" s="45"/>
      <c r="C39" s="45"/>
      <c r="D39" s="46" t="s">
        <v>39</v>
      </c>
      <c r="E39" s="59">
        <f>SUM(E24,E29,E34)</f>
        <v>3</v>
      </c>
      <c r="F39" s="59">
        <f>SUM(F25,F26,F27,F30:F32,F35:F37)</f>
        <v>0</v>
      </c>
      <c r="G39" s="48"/>
      <c r="H39" s="59">
        <f>SUM(H24:H38)</f>
        <v>0</v>
      </c>
      <c r="I39" s="49"/>
      <c r="J39" s="59"/>
      <c r="K39" s="60"/>
    </row>
    <row r="40" spans="1:11" ht="15" x14ac:dyDescent="0.2">
      <c r="A40" s="19">
        <v>3</v>
      </c>
      <c r="B40" s="14" t="s">
        <v>13</v>
      </c>
      <c r="C40" s="14" t="s">
        <v>14</v>
      </c>
      <c r="D40" s="14" t="s">
        <v>40</v>
      </c>
      <c r="E40" s="61">
        <v>1</v>
      </c>
      <c r="F40" s="16"/>
      <c r="G40" s="52"/>
      <c r="H40" s="17">
        <f>IF(E40=1,0,0)</f>
        <v>0</v>
      </c>
      <c r="I40" s="18"/>
      <c r="J40" s="18"/>
      <c r="K40" s="53"/>
    </row>
    <row r="41" spans="1:11" ht="15" x14ac:dyDescent="0.2">
      <c r="A41" s="19"/>
      <c r="B41" s="14"/>
      <c r="C41" s="14">
        <v>1</v>
      </c>
      <c r="D41" s="14" t="s">
        <v>27</v>
      </c>
      <c r="E41" s="31"/>
      <c r="F41" s="21"/>
      <c r="G41" s="52"/>
      <c r="H41" s="17">
        <f>IF(F41=1,12,0)</f>
        <v>0</v>
      </c>
      <c r="I41" s="18"/>
      <c r="J41" s="18"/>
      <c r="K41" s="53"/>
    </row>
    <row r="42" spans="1:11" ht="15" x14ac:dyDescent="0.2">
      <c r="A42" s="19"/>
      <c r="B42" s="14"/>
      <c r="C42" s="14">
        <v>2</v>
      </c>
      <c r="D42" s="14" t="s">
        <v>33</v>
      </c>
      <c r="E42" s="31"/>
      <c r="F42" s="21"/>
      <c r="G42" s="52"/>
      <c r="H42" s="17">
        <f>IF(F42=1,34,0)</f>
        <v>0</v>
      </c>
      <c r="I42" s="18"/>
      <c r="J42" s="18"/>
      <c r="K42" s="53"/>
    </row>
    <row r="43" spans="1:11" ht="15" x14ac:dyDescent="0.2">
      <c r="A43" s="24"/>
      <c r="B43" s="25"/>
      <c r="C43" s="25"/>
      <c r="D43" s="25" t="s">
        <v>19</v>
      </c>
      <c r="E43" s="33"/>
      <c r="F43" s="27"/>
      <c r="G43" s="54"/>
      <c r="H43" s="29">
        <f>IF(F43=1,0,0)</f>
        <v>0</v>
      </c>
      <c r="I43" s="30"/>
      <c r="J43" s="30"/>
      <c r="K43" s="56"/>
    </row>
    <row r="44" spans="1:11" ht="15" x14ac:dyDescent="0.2">
      <c r="A44" s="19">
        <v>3</v>
      </c>
      <c r="B44" s="14" t="s">
        <v>20</v>
      </c>
      <c r="C44" s="14" t="s">
        <v>41</v>
      </c>
      <c r="D44" s="14" t="s">
        <v>42</v>
      </c>
      <c r="E44" s="15">
        <v>1</v>
      </c>
      <c r="F44" s="16"/>
      <c r="G44" s="52"/>
      <c r="H44" s="17">
        <f>IF(E44=1,0,0)</f>
        <v>0</v>
      </c>
      <c r="I44" s="18"/>
      <c r="J44" s="18"/>
      <c r="K44" s="53"/>
    </row>
    <row r="45" spans="1:11" ht="15" x14ac:dyDescent="0.2">
      <c r="A45" s="19"/>
      <c r="B45" s="14"/>
      <c r="C45" s="14">
        <v>1</v>
      </c>
      <c r="D45" s="14" t="s">
        <v>43</v>
      </c>
      <c r="E45" s="31"/>
      <c r="F45" s="21"/>
      <c r="G45" s="52"/>
      <c r="H45" s="17">
        <f>IF(F45=1,112,0)</f>
        <v>0</v>
      </c>
      <c r="I45" s="18"/>
      <c r="J45" s="18"/>
      <c r="K45" s="53"/>
    </row>
    <row r="46" spans="1:11" ht="15" x14ac:dyDescent="0.2">
      <c r="A46" s="19"/>
      <c r="B46" s="14"/>
      <c r="C46" s="14">
        <v>2</v>
      </c>
      <c r="D46" s="14" t="s">
        <v>44</v>
      </c>
      <c r="E46" s="31"/>
      <c r="F46" s="21"/>
      <c r="G46" s="52"/>
      <c r="H46" s="17">
        <f>IF(F46=1,189,0)</f>
        <v>0</v>
      </c>
      <c r="I46" s="18"/>
      <c r="J46" s="18"/>
      <c r="K46" s="53"/>
    </row>
    <row r="47" spans="1:11" ht="15" x14ac:dyDescent="0.2">
      <c r="A47" s="19"/>
      <c r="B47" s="14"/>
      <c r="C47" s="14">
        <v>3</v>
      </c>
      <c r="D47" s="14" t="s">
        <v>45</v>
      </c>
      <c r="E47" s="31"/>
      <c r="F47" s="21"/>
      <c r="G47" s="52"/>
      <c r="H47" s="17">
        <f>IF(F47=1,333,0)</f>
        <v>0</v>
      </c>
      <c r="I47" s="18"/>
      <c r="J47" s="18"/>
      <c r="K47" s="53"/>
    </row>
    <row r="48" spans="1:11" ht="15" x14ac:dyDescent="0.2">
      <c r="A48" s="24"/>
      <c r="B48" s="25"/>
      <c r="C48" s="25"/>
      <c r="D48" s="25" t="s">
        <v>19</v>
      </c>
      <c r="E48" s="33"/>
      <c r="F48" s="27"/>
      <c r="G48" s="54"/>
      <c r="H48" s="29">
        <f t="shared" ref="H48" si="5">IF(E48=1,0,0)</f>
        <v>0</v>
      </c>
      <c r="I48" s="30"/>
      <c r="J48" s="30"/>
      <c r="K48" s="56"/>
    </row>
    <row r="49" spans="1:11" ht="15" x14ac:dyDescent="0.2">
      <c r="A49" s="19">
        <v>3</v>
      </c>
      <c r="B49" s="14" t="s">
        <v>24</v>
      </c>
      <c r="C49" s="14" t="s">
        <v>41</v>
      </c>
      <c r="D49" s="14" t="s">
        <v>42</v>
      </c>
      <c r="E49" s="15">
        <v>1</v>
      </c>
      <c r="F49" s="16"/>
      <c r="G49" s="52"/>
      <c r="H49" s="17">
        <f>IF(E49=1,0,0)</f>
        <v>0</v>
      </c>
      <c r="I49" s="18"/>
      <c r="J49" s="18"/>
      <c r="K49" s="53"/>
    </row>
    <row r="50" spans="1:11" ht="15" x14ac:dyDescent="0.2">
      <c r="A50" s="19"/>
      <c r="B50" s="14"/>
      <c r="C50" s="14">
        <v>1</v>
      </c>
      <c r="D50" s="14" t="s">
        <v>43</v>
      </c>
      <c r="E50" s="31"/>
      <c r="F50" s="21"/>
      <c r="G50" s="52"/>
      <c r="H50" s="17">
        <f>IF(F50=1,18,0)</f>
        <v>0</v>
      </c>
      <c r="I50" s="18"/>
      <c r="J50" s="18"/>
      <c r="K50" s="53"/>
    </row>
    <row r="51" spans="1:11" ht="15" x14ac:dyDescent="0.2">
      <c r="A51" s="19"/>
      <c r="B51" s="14"/>
      <c r="C51" s="14">
        <v>2</v>
      </c>
      <c r="D51" s="14" t="s">
        <v>33</v>
      </c>
      <c r="E51" s="31"/>
      <c r="F51" s="21"/>
      <c r="G51" s="52"/>
      <c r="H51" s="17">
        <f>IF(F51=1,54,0)</f>
        <v>0</v>
      </c>
      <c r="I51" s="18"/>
      <c r="J51" s="18"/>
      <c r="K51" s="53"/>
    </row>
    <row r="52" spans="1:11" ht="15.75" thickBot="1" x14ac:dyDescent="0.25">
      <c r="A52" s="37"/>
      <c r="B52" s="38"/>
      <c r="C52" s="38"/>
      <c r="D52" s="38" t="s">
        <v>19</v>
      </c>
      <c r="E52" s="39"/>
      <c r="F52" s="40"/>
      <c r="G52" s="57"/>
      <c r="H52" s="42">
        <f>IF(F52=1,0,0)</f>
        <v>0</v>
      </c>
      <c r="I52" s="43"/>
      <c r="J52" s="58"/>
      <c r="K52" s="58"/>
    </row>
    <row r="53" spans="1:11" ht="15" x14ac:dyDescent="0.2">
      <c r="A53" s="44"/>
      <c r="B53" s="45"/>
      <c r="C53" s="45"/>
      <c r="D53" s="46" t="s">
        <v>46</v>
      </c>
      <c r="E53" s="59">
        <f>SUM(E40,E44,E49)</f>
        <v>3</v>
      </c>
      <c r="F53" s="59">
        <f>SUM(F41:F42,F45:F47,F50:F51)</f>
        <v>0</v>
      </c>
      <c r="G53" s="48"/>
      <c r="H53" s="59">
        <f>SUM(H40:H52)</f>
        <v>0</v>
      </c>
      <c r="I53" s="49"/>
      <c r="J53" s="59"/>
      <c r="K53" s="60"/>
    </row>
    <row r="54" spans="1:11" ht="15" x14ac:dyDescent="0.2">
      <c r="A54" s="62">
        <v>4</v>
      </c>
      <c r="B54" s="63" t="s">
        <v>13</v>
      </c>
      <c r="C54" s="14" t="s">
        <v>14</v>
      </c>
      <c r="D54" s="14" t="s">
        <v>47</v>
      </c>
      <c r="E54" s="15">
        <v>1</v>
      </c>
      <c r="F54" s="16"/>
      <c r="G54" s="52"/>
      <c r="H54" s="17">
        <f>IF(E54=1,0,0)</f>
        <v>0</v>
      </c>
      <c r="I54" s="18"/>
      <c r="J54" s="64"/>
      <c r="K54" s="53"/>
    </row>
    <row r="55" spans="1:11" ht="15" x14ac:dyDescent="0.2">
      <c r="A55" s="62"/>
      <c r="B55" s="63"/>
      <c r="C55" s="14">
        <v>1</v>
      </c>
      <c r="D55" s="14" t="s">
        <v>48</v>
      </c>
      <c r="E55" s="31"/>
      <c r="F55" s="21"/>
      <c r="G55" s="52"/>
      <c r="H55" s="17">
        <f>IF(F55=1,930,0)</f>
        <v>0</v>
      </c>
      <c r="I55" s="18"/>
      <c r="J55" s="64"/>
      <c r="K55" s="53"/>
    </row>
    <row r="56" spans="1:11" ht="15" x14ac:dyDescent="0.2">
      <c r="A56" s="62"/>
      <c r="B56" s="63"/>
      <c r="C56" s="14">
        <v>2</v>
      </c>
      <c r="D56" s="14" t="s">
        <v>18</v>
      </c>
      <c r="E56" s="31"/>
      <c r="F56" s="21"/>
      <c r="G56" s="52"/>
      <c r="H56" s="17">
        <f>IF(F56=1,1257,0)</f>
        <v>0</v>
      </c>
      <c r="I56" s="18"/>
      <c r="J56" s="64"/>
      <c r="K56" s="53"/>
    </row>
    <row r="57" spans="1:11" ht="15" x14ac:dyDescent="0.2">
      <c r="A57" s="62"/>
      <c r="B57" s="63"/>
      <c r="C57" s="14">
        <v>3</v>
      </c>
      <c r="D57" s="14" t="s">
        <v>49</v>
      </c>
      <c r="E57" s="31"/>
      <c r="F57" s="21"/>
      <c r="G57" s="52"/>
      <c r="H57" s="17">
        <f>IF(F57=1,1877,0)</f>
        <v>0</v>
      </c>
      <c r="I57" s="18"/>
      <c r="J57" s="64"/>
      <c r="K57" s="53"/>
    </row>
    <row r="58" spans="1:11" ht="15" x14ac:dyDescent="0.2">
      <c r="A58" s="65"/>
      <c r="B58" s="66"/>
      <c r="C58" s="25"/>
      <c r="D58" s="25" t="s">
        <v>19</v>
      </c>
      <c r="E58" s="33"/>
      <c r="F58" s="27"/>
      <c r="G58" s="54"/>
      <c r="H58" s="29">
        <f t="shared" ref="H58" si="6">IF(E58=1,0,0)</f>
        <v>0</v>
      </c>
      <c r="I58" s="30"/>
      <c r="J58" s="67"/>
      <c r="K58" s="56"/>
    </row>
    <row r="59" spans="1:11" ht="15" x14ac:dyDescent="0.2">
      <c r="A59" s="62">
        <v>4</v>
      </c>
      <c r="B59" s="63" t="s">
        <v>20</v>
      </c>
      <c r="C59" s="14" t="s">
        <v>14</v>
      </c>
      <c r="D59" s="14" t="s">
        <v>50</v>
      </c>
      <c r="E59" s="15">
        <v>1</v>
      </c>
      <c r="F59" s="16"/>
      <c r="G59" s="52"/>
      <c r="H59" s="17">
        <f>IF(E59=1,0,0)</f>
        <v>0</v>
      </c>
      <c r="I59" s="18"/>
      <c r="J59" s="64"/>
      <c r="K59" s="53"/>
    </row>
    <row r="60" spans="1:11" ht="15" x14ac:dyDescent="0.2">
      <c r="A60" s="62"/>
      <c r="B60" s="63"/>
      <c r="C60" s="14">
        <v>1</v>
      </c>
      <c r="D60" s="14" t="s">
        <v>48</v>
      </c>
      <c r="E60" s="31"/>
      <c r="F60" s="21"/>
      <c r="G60" s="52"/>
      <c r="H60" s="17">
        <f>IF(F60=1,177,0)</f>
        <v>0</v>
      </c>
      <c r="I60" s="18"/>
      <c r="J60" s="64"/>
      <c r="K60" s="53"/>
    </row>
    <row r="61" spans="1:11" ht="15" x14ac:dyDescent="0.2">
      <c r="A61" s="62"/>
      <c r="B61" s="63"/>
      <c r="C61" s="14">
        <v>2</v>
      </c>
      <c r="D61" s="14" t="s">
        <v>51</v>
      </c>
      <c r="E61" s="31"/>
      <c r="F61" s="21"/>
      <c r="G61" s="52"/>
      <c r="H61" s="17">
        <f>IF(F61=1,239,0)</f>
        <v>0</v>
      </c>
      <c r="I61" s="18"/>
      <c r="J61" s="64"/>
      <c r="K61" s="53"/>
    </row>
    <row r="62" spans="1:11" ht="15" x14ac:dyDescent="0.2">
      <c r="A62" s="62"/>
      <c r="B62" s="63"/>
      <c r="C62" s="14">
        <v>3</v>
      </c>
      <c r="D62" s="14" t="s">
        <v>52</v>
      </c>
      <c r="E62" s="31"/>
      <c r="F62" s="21"/>
      <c r="G62" s="52"/>
      <c r="H62" s="17">
        <f>IF(F62=1,357,0)</f>
        <v>0</v>
      </c>
      <c r="I62" s="18"/>
      <c r="J62" s="68"/>
      <c r="K62" s="18"/>
    </row>
    <row r="63" spans="1:11" ht="15.75" thickBot="1" x14ac:dyDescent="0.25">
      <c r="A63" s="69"/>
      <c r="B63" s="70"/>
      <c r="C63" s="38"/>
      <c r="D63" s="38" t="s">
        <v>19</v>
      </c>
      <c r="E63" s="39"/>
      <c r="F63" s="40"/>
      <c r="G63" s="57"/>
      <c r="H63" s="42">
        <f t="shared" ref="H63" si="7">IF(E63=1,0,0)</f>
        <v>0</v>
      </c>
      <c r="I63" s="43"/>
      <c r="J63" s="71"/>
      <c r="K63" s="58"/>
    </row>
    <row r="64" spans="1:11" ht="15" x14ac:dyDescent="0.2">
      <c r="A64" s="44"/>
      <c r="B64" s="45"/>
      <c r="C64" s="45"/>
      <c r="D64" s="46" t="s">
        <v>53</v>
      </c>
      <c r="E64" s="59">
        <f>SUM(E54,E59)</f>
        <v>2</v>
      </c>
      <c r="F64" s="59">
        <f>SUM(F55:F57,F60:F62)</f>
        <v>0</v>
      </c>
      <c r="G64" s="48"/>
      <c r="H64" s="59">
        <f>SUM(H54:H63)</f>
        <v>0</v>
      </c>
      <c r="I64" s="49"/>
      <c r="J64" s="59">
        <f>H64</f>
        <v>0</v>
      </c>
      <c r="K64" s="60"/>
    </row>
    <row r="65" spans="1:11" ht="15" x14ac:dyDescent="0.2">
      <c r="A65" s="19">
        <v>5</v>
      </c>
      <c r="B65" s="14" t="s">
        <v>13</v>
      </c>
      <c r="C65" s="14" t="s">
        <v>14</v>
      </c>
      <c r="D65" s="14" t="s">
        <v>54</v>
      </c>
      <c r="E65" s="15">
        <v>1</v>
      </c>
      <c r="F65" s="16"/>
      <c r="G65" s="52"/>
      <c r="H65" s="34">
        <f>IF(E65=1,0,0)</f>
        <v>0</v>
      </c>
      <c r="I65" s="18"/>
      <c r="J65" s="53"/>
      <c r="K65" s="53"/>
    </row>
    <row r="66" spans="1:11" ht="15" x14ac:dyDescent="0.2">
      <c r="A66" s="19"/>
      <c r="B66" s="14"/>
      <c r="C66" s="14">
        <v>1</v>
      </c>
      <c r="D66" s="14" t="s">
        <v>43</v>
      </c>
      <c r="E66" s="31"/>
      <c r="F66" s="21"/>
      <c r="G66" s="52"/>
      <c r="H66" s="34">
        <f>IF(F66=1,17,0)</f>
        <v>0</v>
      </c>
      <c r="I66" s="18"/>
      <c r="J66" s="53"/>
      <c r="K66" s="53"/>
    </row>
    <row r="67" spans="1:11" ht="15" x14ac:dyDescent="0.2">
      <c r="A67" s="19"/>
      <c r="B67" s="14"/>
      <c r="C67" s="14">
        <v>2</v>
      </c>
      <c r="D67" s="14" t="s">
        <v>44</v>
      </c>
      <c r="E67" s="31"/>
      <c r="F67" s="21"/>
      <c r="G67" s="52"/>
      <c r="H67" s="34">
        <f>IF(F67=1,54,0)</f>
        <v>0</v>
      </c>
      <c r="I67" s="18"/>
      <c r="J67" s="53"/>
      <c r="K67" s="53"/>
    </row>
    <row r="68" spans="1:11" ht="15" x14ac:dyDescent="0.2">
      <c r="A68" s="19"/>
      <c r="B68" s="14"/>
      <c r="C68" s="14">
        <v>3</v>
      </c>
      <c r="D68" s="14" t="s">
        <v>29</v>
      </c>
      <c r="E68" s="31"/>
      <c r="F68" s="21"/>
      <c r="G68" s="52"/>
      <c r="H68" s="34">
        <f>IF(F68=1,127,0)</f>
        <v>0</v>
      </c>
      <c r="I68" s="18"/>
      <c r="J68" s="53"/>
      <c r="K68" s="53"/>
    </row>
    <row r="69" spans="1:11" ht="15" x14ac:dyDescent="0.2">
      <c r="A69" s="24"/>
      <c r="B69" s="25"/>
      <c r="C69" s="25"/>
      <c r="D69" s="72" t="s">
        <v>19</v>
      </c>
      <c r="E69" s="33"/>
      <c r="F69" s="27"/>
      <c r="G69" s="54"/>
      <c r="H69" s="55">
        <f t="shared" ref="H69" si="8">IF(E69=1,0,0)</f>
        <v>0</v>
      </c>
      <c r="I69" s="30"/>
      <c r="J69" s="56"/>
      <c r="K69" s="56"/>
    </row>
    <row r="70" spans="1:11" ht="15" x14ac:dyDescent="0.2">
      <c r="A70" s="19">
        <v>5</v>
      </c>
      <c r="B70" s="14" t="s">
        <v>20</v>
      </c>
      <c r="C70" s="14" t="s">
        <v>14</v>
      </c>
      <c r="D70" s="14" t="s">
        <v>42</v>
      </c>
      <c r="E70" s="15">
        <v>1</v>
      </c>
      <c r="F70" s="16"/>
      <c r="G70" s="52"/>
      <c r="H70" s="34">
        <f>IF(E70=1,0,0)</f>
        <v>0</v>
      </c>
      <c r="I70" s="18"/>
      <c r="J70" s="53"/>
      <c r="K70" s="53"/>
    </row>
    <row r="71" spans="1:11" ht="15" x14ac:dyDescent="0.2">
      <c r="A71" s="19"/>
      <c r="B71" s="14"/>
      <c r="C71" s="14">
        <v>1</v>
      </c>
      <c r="D71" s="14" t="s">
        <v>43</v>
      </c>
      <c r="E71" s="31"/>
      <c r="F71" s="21"/>
      <c r="G71" s="52"/>
      <c r="H71" s="34">
        <f>IF(F71=1,5,0)</f>
        <v>0</v>
      </c>
      <c r="I71" s="18"/>
      <c r="J71" s="53"/>
      <c r="K71" s="53"/>
    </row>
    <row r="72" spans="1:11" ht="15" x14ac:dyDescent="0.2">
      <c r="A72" s="19"/>
      <c r="B72" s="14"/>
      <c r="C72" s="14">
        <v>2</v>
      </c>
      <c r="D72" s="14" t="s">
        <v>33</v>
      </c>
      <c r="E72" s="31"/>
      <c r="F72" s="21"/>
      <c r="G72" s="52"/>
      <c r="H72" s="34">
        <f>IF(F72=1,8,0)</f>
        <v>0</v>
      </c>
      <c r="I72" s="18"/>
      <c r="J72" s="53"/>
      <c r="K72" s="53"/>
    </row>
    <row r="73" spans="1:11" ht="15" x14ac:dyDescent="0.2">
      <c r="A73" s="24"/>
      <c r="B73" s="25"/>
      <c r="C73" s="25"/>
      <c r="D73" s="25" t="s">
        <v>19</v>
      </c>
      <c r="E73" s="33"/>
      <c r="F73" s="28"/>
      <c r="G73" s="54"/>
      <c r="H73" s="55">
        <f>IF(F73=1,0,0)</f>
        <v>0</v>
      </c>
      <c r="I73" s="30"/>
      <c r="J73" s="56"/>
      <c r="K73" s="56"/>
    </row>
    <row r="74" spans="1:11" ht="15" x14ac:dyDescent="0.2">
      <c r="A74" s="19">
        <v>5</v>
      </c>
      <c r="B74" s="14" t="s">
        <v>24</v>
      </c>
      <c r="C74" s="14" t="s">
        <v>14</v>
      </c>
      <c r="D74" s="14" t="s">
        <v>55</v>
      </c>
      <c r="E74" s="15">
        <v>1</v>
      </c>
      <c r="F74" s="16"/>
      <c r="G74" s="52"/>
      <c r="H74" s="34">
        <f>IF(E74=1,0,0)</f>
        <v>0</v>
      </c>
      <c r="I74" s="18"/>
      <c r="J74" s="53"/>
      <c r="K74" s="53"/>
    </row>
    <row r="75" spans="1:11" ht="15" x14ac:dyDescent="0.2">
      <c r="A75" s="19"/>
      <c r="B75" s="14"/>
      <c r="C75" s="14">
        <v>1</v>
      </c>
      <c r="D75" s="14" t="s">
        <v>56</v>
      </c>
      <c r="E75" s="31"/>
      <c r="F75" s="21"/>
      <c r="G75" s="52"/>
      <c r="H75" s="34">
        <f>IF(F75=1,75,0)</f>
        <v>0</v>
      </c>
      <c r="I75" s="18"/>
      <c r="J75" s="53"/>
      <c r="K75" s="53"/>
    </row>
    <row r="76" spans="1:11" ht="15" x14ac:dyDescent="0.2">
      <c r="A76" s="19"/>
      <c r="B76" s="14"/>
      <c r="C76" s="14">
        <v>2</v>
      </c>
      <c r="D76" s="14" t="s">
        <v>57</v>
      </c>
      <c r="E76" s="31"/>
      <c r="F76" s="21"/>
      <c r="G76" s="52"/>
      <c r="H76" s="34">
        <f>IF(F76=1,106,0)</f>
        <v>0</v>
      </c>
      <c r="I76" s="18"/>
      <c r="J76" s="53"/>
      <c r="K76" s="53"/>
    </row>
    <row r="77" spans="1:11" ht="15" x14ac:dyDescent="0.2">
      <c r="A77" s="24"/>
      <c r="B77" s="25"/>
      <c r="C77" s="25"/>
      <c r="D77" s="25" t="s">
        <v>19</v>
      </c>
      <c r="E77" s="33"/>
      <c r="F77" s="27"/>
      <c r="G77" s="54"/>
      <c r="H77" s="55">
        <f>IF(F77=1,0,0)</f>
        <v>0</v>
      </c>
      <c r="I77" s="30"/>
      <c r="J77" s="56"/>
      <c r="K77" s="56"/>
    </row>
    <row r="78" spans="1:11" ht="15" x14ac:dyDescent="0.2">
      <c r="A78" s="19">
        <v>5</v>
      </c>
      <c r="B78" s="14" t="s">
        <v>26</v>
      </c>
      <c r="C78" s="14" t="s">
        <v>58</v>
      </c>
      <c r="D78" s="14" t="s">
        <v>40</v>
      </c>
      <c r="E78" s="15">
        <v>1</v>
      </c>
      <c r="F78" s="16"/>
      <c r="G78" s="52"/>
      <c r="H78" s="34">
        <f>IF(E78=1,0,0)</f>
        <v>0</v>
      </c>
      <c r="I78" s="18"/>
      <c r="J78" s="53"/>
      <c r="K78" s="53"/>
    </row>
    <row r="79" spans="1:11" ht="15" x14ac:dyDescent="0.2">
      <c r="A79" s="19"/>
      <c r="B79" s="14"/>
      <c r="C79" s="14">
        <v>1</v>
      </c>
      <c r="D79" s="14" t="s">
        <v>27</v>
      </c>
      <c r="E79" s="31"/>
      <c r="F79" s="21"/>
      <c r="G79" s="52"/>
      <c r="H79" s="17">
        <f>IF(F79=1,26,0)</f>
        <v>0</v>
      </c>
      <c r="I79" s="18"/>
      <c r="J79" s="53"/>
      <c r="K79" s="53"/>
    </row>
    <row r="80" spans="1:11" ht="15" x14ac:dyDescent="0.2">
      <c r="A80" s="19"/>
      <c r="B80" s="14"/>
      <c r="C80" s="14">
        <v>2</v>
      </c>
      <c r="D80" s="14" t="s">
        <v>33</v>
      </c>
      <c r="E80" s="31"/>
      <c r="F80" s="21"/>
      <c r="G80" s="52"/>
      <c r="H80" s="17">
        <f>IF(F80=1,47,0)</f>
        <v>0</v>
      </c>
      <c r="I80" s="18"/>
      <c r="J80" s="53"/>
      <c r="K80" s="53"/>
    </row>
    <row r="81" spans="1:11" ht="15" x14ac:dyDescent="0.2">
      <c r="A81" s="24"/>
      <c r="B81" s="25"/>
      <c r="C81" s="25"/>
      <c r="D81" s="25" t="s">
        <v>19</v>
      </c>
      <c r="E81" s="33"/>
      <c r="F81" s="27"/>
      <c r="G81" s="54"/>
      <c r="H81" s="29">
        <f>IF(F81=1,0,0)</f>
        <v>0</v>
      </c>
      <c r="I81" s="30"/>
      <c r="J81" s="56"/>
      <c r="K81" s="56"/>
    </row>
    <row r="82" spans="1:11" ht="15" x14ac:dyDescent="0.2">
      <c r="A82" s="19">
        <v>5</v>
      </c>
      <c r="B82" s="14" t="s">
        <v>59</v>
      </c>
      <c r="C82" s="14" t="s">
        <v>14</v>
      </c>
      <c r="D82" s="14" t="s">
        <v>55</v>
      </c>
      <c r="E82" s="15">
        <v>1</v>
      </c>
      <c r="F82" s="16"/>
      <c r="G82" s="52"/>
      <c r="H82" s="17">
        <f>IF(E82=1,0,0)</f>
        <v>0</v>
      </c>
      <c r="I82" s="18"/>
      <c r="J82" s="53"/>
      <c r="K82" s="53"/>
    </row>
    <row r="83" spans="1:11" ht="15" x14ac:dyDescent="0.2">
      <c r="A83" s="19"/>
      <c r="B83" s="14"/>
      <c r="C83" s="14">
        <v>1</v>
      </c>
      <c r="D83" s="14" t="s">
        <v>56</v>
      </c>
      <c r="E83" s="31"/>
      <c r="F83" s="21"/>
      <c r="G83" s="52"/>
      <c r="H83" s="17">
        <f>IF(F83=1,78,0)</f>
        <v>0</v>
      </c>
      <c r="I83" s="18"/>
      <c r="J83" s="53"/>
      <c r="K83" s="53"/>
    </row>
    <row r="84" spans="1:11" ht="15" x14ac:dyDescent="0.2">
      <c r="A84" s="19"/>
      <c r="B84" s="14"/>
      <c r="C84" s="14">
        <v>2</v>
      </c>
      <c r="D84" s="14" t="s">
        <v>60</v>
      </c>
      <c r="E84" s="31"/>
      <c r="F84" s="21"/>
      <c r="G84" s="52"/>
      <c r="H84" s="17">
        <f>IF(F84=1,130,0)</f>
        <v>0</v>
      </c>
      <c r="I84" s="18"/>
      <c r="J84" s="18"/>
      <c r="K84" s="53"/>
    </row>
    <row r="85" spans="1:11" ht="15.75" thickBot="1" x14ac:dyDescent="0.25">
      <c r="A85" s="37"/>
      <c r="B85" s="38"/>
      <c r="C85" s="38"/>
      <c r="D85" s="38" t="s">
        <v>19</v>
      </c>
      <c r="E85" s="39"/>
      <c r="F85" s="40"/>
      <c r="G85" s="57"/>
      <c r="H85" s="42">
        <f>IF(F85=1,0,0)</f>
        <v>0</v>
      </c>
      <c r="I85" s="43"/>
      <c r="J85" s="43"/>
      <c r="K85" s="58"/>
    </row>
    <row r="86" spans="1:11" ht="15" x14ac:dyDescent="0.2">
      <c r="A86" s="44"/>
      <c r="B86" s="45"/>
      <c r="C86" s="45"/>
      <c r="D86" s="46" t="s">
        <v>61</v>
      </c>
      <c r="E86" s="59">
        <f>SUM(E65,E70,E74,E78,E82)</f>
        <v>5</v>
      </c>
      <c r="F86" s="59">
        <f>SUM(F66,F67,F68,F71,F72,F75,F76,F79,F80,F83,F84)</f>
        <v>0</v>
      </c>
      <c r="G86" s="48"/>
      <c r="H86" s="59">
        <f>SUM(H65:H85)</f>
        <v>0</v>
      </c>
      <c r="I86" s="49"/>
      <c r="J86" s="59"/>
      <c r="K86" s="60"/>
    </row>
    <row r="87" spans="1:11" ht="15" x14ac:dyDescent="0.2">
      <c r="A87" s="19">
        <v>6</v>
      </c>
      <c r="B87" s="14" t="s">
        <v>13</v>
      </c>
      <c r="C87" s="14" t="s">
        <v>14</v>
      </c>
      <c r="D87" s="14" t="s">
        <v>62</v>
      </c>
      <c r="E87" s="15">
        <v>1</v>
      </c>
      <c r="F87" s="16"/>
      <c r="G87" s="52"/>
      <c r="H87" s="34">
        <f>IF(E87=1,0,0)</f>
        <v>0</v>
      </c>
      <c r="I87" s="18"/>
      <c r="J87" s="53"/>
      <c r="K87" s="53"/>
    </row>
    <row r="88" spans="1:11" ht="15" x14ac:dyDescent="0.2">
      <c r="A88" s="19"/>
      <c r="B88" s="14"/>
      <c r="C88" s="14">
        <v>1</v>
      </c>
      <c r="D88" s="14" t="s">
        <v>63</v>
      </c>
      <c r="E88" s="31"/>
      <c r="F88" s="21"/>
      <c r="G88" s="52"/>
      <c r="H88" s="17">
        <f>IF(F88=1,810,0)</f>
        <v>0</v>
      </c>
      <c r="I88" s="18"/>
      <c r="J88" s="53"/>
      <c r="K88" s="53"/>
    </row>
    <row r="89" spans="1:11" ht="15" x14ac:dyDescent="0.2">
      <c r="A89" s="19"/>
      <c r="B89" s="14"/>
      <c r="C89" s="14">
        <v>2</v>
      </c>
      <c r="D89" s="14" t="s">
        <v>16</v>
      </c>
      <c r="E89" s="31"/>
      <c r="F89" s="21"/>
      <c r="G89" s="52"/>
      <c r="H89" s="17">
        <f>IF(F89=1,1235,0)</f>
        <v>0</v>
      </c>
      <c r="I89" s="18"/>
      <c r="J89" s="53"/>
      <c r="K89" s="53"/>
    </row>
    <row r="90" spans="1:11" ht="15" x14ac:dyDescent="0.2">
      <c r="A90" s="19"/>
      <c r="B90" s="14"/>
      <c r="C90" s="14">
        <v>3</v>
      </c>
      <c r="D90" s="14" t="s">
        <v>25</v>
      </c>
      <c r="E90" s="31"/>
      <c r="F90" s="21"/>
      <c r="G90" s="52"/>
      <c r="H90" s="17">
        <f>IF(F90=1,1516,0)</f>
        <v>0</v>
      </c>
      <c r="I90" s="18"/>
      <c r="J90" s="53"/>
      <c r="K90" s="53"/>
    </row>
    <row r="91" spans="1:11" ht="15" x14ac:dyDescent="0.2">
      <c r="A91" s="24"/>
      <c r="B91" s="25"/>
      <c r="C91" s="25"/>
      <c r="D91" s="25" t="s">
        <v>19</v>
      </c>
      <c r="E91" s="33"/>
      <c r="F91" s="27"/>
      <c r="G91" s="54"/>
      <c r="H91" s="29">
        <f t="shared" ref="H91" si="9">IF(E91=1,0,0)</f>
        <v>0</v>
      </c>
      <c r="I91" s="30"/>
      <c r="J91" s="56"/>
      <c r="K91" s="56"/>
    </row>
    <row r="92" spans="1:11" ht="15" x14ac:dyDescent="0.2">
      <c r="A92" s="19">
        <v>6</v>
      </c>
      <c r="B92" s="14" t="s">
        <v>20</v>
      </c>
      <c r="C92" s="14" t="s">
        <v>58</v>
      </c>
      <c r="D92" s="14" t="s">
        <v>64</v>
      </c>
      <c r="E92" s="15">
        <v>1</v>
      </c>
      <c r="F92" s="16"/>
      <c r="G92" s="52"/>
      <c r="H92" s="17">
        <f>IF(E92=1,0,0)</f>
        <v>0</v>
      </c>
      <c r="I92" s="18"/>
      <c r="J92" s="53"/>
      <c r="K92" s="53"/>
    </row>
    <row r="93" spans="1:11" ht="15" x14ac:dyDescent="0.2">
      <c r="A93" s="19"/>
      <c r="B93" s="14"/>
      <c r="C93" s="14">
        <v>1</v>
      </c>
      <c r="D93" s="14" t="s">
        <v>37</v>
      </c>
      <c r="E93" s="31"/>
      <c r="F93" s="21"/>
      <c r="G93" s="52"/>
      <c r="H93" s="17">
        <f>IF(F93=1,199,0)</f>
        <v>0</v>
      </c>
      <c r="I93" s="18"/>
      <c r="J93" s="53"/>
      <c r="K93" s="53"/>
    </row>
    <row r="94" spans="1:11" ht="15" x14ac:dyDescent="0.2">
      <c r="A94" s="19"/>
      <c r="B94" s="14"/>
      <c r="C94" s="14">
        <v>2</v>
      </c>
      <c r="D94" s="14" t="s">
        <v>48</v>
      </c>
      <c r="E94" s="31"/>
      <c r="F94" s="21"/>
      <c r="G94" s="52"/>
      <c r="H94" s="17">
        <f>IF(F94=1,307,0)</f>
        <v>0</v>
      </c>
      <c r="I94" s="18"/>
      <c r="J94" s="53"/>
      <c r="K94" s="53"/>
    </row>
    <row r="95" spans="1:11" ht="15" x14ac:dyDescent="0.2">
      <c r="A95" s="19"/>
      <c r="B95" s="14"/>
      <c r="C95" s="14">
        <v>3</v>
      </c>
      <c r="D95" s="14" t="s">
        <v>18</v>
      </c>
      <c r="E95" s="31"/>
      <c r="F95" s="21"/>
      <c r="G95" s="52"/>
      <c r="H95" s="17">
        <f>IF(F95=1,377,0)</f>
        <v>0</v>
      </c>
      <c r="I95" s="18"/>
      <c r="J95" s="53"/>
      <c r="K95" s="53"/>
    </row>
    <row r="96" spans="1:11" ht="15" x14ac:dyDescent="0.2">
      <c r="A96" s="24"/>
      <c r="B96" s="25"/>
      <c r="C96" s="25"/>
      <c r="D96" s="25" t="s">
        <v>19</v>
      </c>
      <c r="E96" s="33"/>
      <c r="F96" s="27"/>
      <c r="G96" s="54"/>
      <c r="H96" s="29">
        <f t="shared" ref="H96" si="10">IF(E96=1,0,0)</f>
        <v>0</v>
      </c>
      <c r="I96" s="30"/>
      <c r="J96" s="56"/>
      <c r="K96" s="56"/>
    </row>
    <row r="97" spans="1:11" ht="15" x14ac:dyDescent="0.2">
      <c r="A97" s="19">
        <v>6</v>
      </c>
      <c r="B97" s="14" t="s">
        <v>24</v>
      </c>
      <c r="C97" s="14" t="s">
        <v>58</v>
      </c>
      <c r="D97" s="14" t="s">
        <v>62</v>
      </c>
      <c r="E97" s="15">
        <v>1</v>
      </c>
      <c r="F97" s="16"/>
      <c r="G97" s="52"/>
      <c r="H97" s="34">
        <f>IF(E97=1,0,0)</f>
        <v>0</v>
      </c>
      <c r="I97" s="18"/>
      <c r="J97" s="53"/>
      <c r="K97" s="53"/>
    </row>
    <row r="98" spans="1:11" ht="15" x14ac:dyDescent="0.2">
      <c r="A98" s="19"/>
      <c r="B98" s="14"/>
      <c r="C98" s="14">
        <v>1</v>
      </c>
      <c r="D98" s="14" t="s">
        <v>16</v>
      </c>
      <c r="E98" s="31"/>
      <c r="F98" s="21"/>
      <c r="G98" s="52"/>
      <c r="H98" s="17">
        <f>IF(F98=1,183,0)</f>
        <v>0</v>
      </c>
      <c r="I98" s="18"/>
      <c r="J98" s="53"/>
      <c r="K98" s="53"/>
    </row>
    <row r="99" spans="1:11" ht="15" x14ac:dyDescent="0.2">
      <c r="A99" s="19"/>
      <c r="B99" s="14"/>
      <c r="C99" s="14">
        <v>2</v>
      </c>
      <c r="D99" s="14" t="s">
        <v>25</v>
      </c>
      <c r="E99" s="31"/>
      <c r="F99" s="21"/>
      <c r="G99" s="52"/>
      <c r="H99" s="17">
        <f>IF(F99=1,283,0)</f>
        <v>0</v>
      </c>
      <c r="I99" s="18"/>
      <c r="J99" s="53"/>
      <c r="K99" s="53"/>
    </row>
    <row r="100" spans="1:11" ht="15" x14ac:dyDescent="0.2">
      <c r="A100" s="19"/>
      <c r="B100" s="14"/>
      <c r="C100" s="14">
        <v>3</v>
      </c>
      <c r="D100" s="14" t="s">
        <v>18</v>
      </c>
      <c r="E100" s="31"/>
      <c r="F100" s="21"/>
      <c r="G100" s="52"/>
      <c r="H100" s="17">
        <f>IF(F100=1,347,0)</f>
        <v>0</v>
      </c>
      <c r="I100" s="18"/>
      <c r="J100" s="53"/>
      <c r="K100" s="53"/>
    </row>
    <row r="101" spans="1:11" ht="15" x14ac:dyDescent="0.2">
      <c r="A101" s="24"/>
      <c r="B101" s="25"/>
      <c r="C101" s="25"/>
      <c r="D101" s="25" t="s">
        <v>19</v>
      </c>
      <c r="E101" s="33"/>
      <c r="F101" s="27"/>
      <c r="G101" s="54"/>
      <c r="H101" s="29">
        <f t="shared" ref="H101" si="11">IF(E101=1,0,0)</f>
        <v>0</v>
      </c>
      <c r="I101" s="30"/>
      <c r="J101" s="56"/>
      <c r="K101" s="56"/>
    </row>
    <row r="102" spans="1:11" ht="15" x14ac:dyDescent="0.2">
      <c r="A102" s="19">
        <v>6</v>
      </c>
      <c r="B102" s="14" t="s">
        <v>26</v>
      </c>
      <c r="C102" s="14" t="s">
        <v>58</v>
      </c>
      <c r="D102" s="14" t="s">
        <v>62</v>
      </c>
      <c r="E102" s="15">
        <v>1</v>
      </c>
      <c r="F102" s="16"/>
      <c r="G102" s="52"/>
      <c r="H102" s="17">
        <f>IF(E102=1,0,0)</f>
        <v>0</v>
      </c>
      <c r="I102" s="18"/>
      <c r="J102" s="53"/>
      <c r="K102" s="53"/>
    </row>
    <row r="103" spans="1:11" ht="15" x14ac:dyDescent="0.2">
      <c r="A103" s="19"/>
      <c r="B103" s="14"/>
      <c r="C103" s="14">
        <v>1</v>
      </c>
      <c r="D103" s="14" t="s">
        <v>63</v>
      </c>
      <c r="E103" s="31"/>
      <c r="F103" s="21"/>
      <c r="G103" s="52"/>
      <c r="H103" s="17">
        <f>IF(F103=1,343,0)</f>
        <v>0</v>
      </c>
      <c r="I103" s="18"/>
      <c r="J103" s="53"/>
      <c r="K103" s="53"/>
    </row>
    <row r="104" spans="1:11" ht="15" x14ac:dyDescent="0.2">
      <c r="A104" s="19"/>
      <c r="B104" s="14"/>
      <c r="C104" s="14">
        <v>2</v>
      </c>
      <c r="D104" s="14" t="s">
        <v>37</v>
      </c>
      <c r="E104" s="31"/>
      <c r="F104" s="21"/>
      <c r="G104" s="52"/>
      <c r="H104" s="17">
        <f>IF(F104=1,520,0)</f>
        <v>0</v>
      </c>
      <c r="I104" s="18"/>
      <c r="J104" s="53"/>
      <c r="K104" s="53"/>
    </row>
    <row r="105" spans="1:11" ht="15" x14ac:dyDescent="0.2">
      <c r="A105" s="19"/>
      <c r="B105" s="14"/>
      <c r="C105" s="14">
        <v>3</v>
      </c>
      <c r="D105" s="14" t="s">
        <v>48</v>
      </c>
      <c r="E105" s="31"/>
      <c r="F105" s="21"/>
      <c r="G105" s="52"/>
      <c r="H105" s="17">
        <f>IF(F105=1,645,0)</f>
        <v>0</v>
      </c>
      <c r="I105" s="18"/>
      <c r="J105" s="18"/>
      <c r="K105" s="53"/>
    </row>
    <row r="106" spans="1:11" ht="15.75" thickBot="1" x14ac:dyDescent="0.25">
      <c r="A106" s="37"/>
      <c r="B106" s="38"/>
      <c r="C106" s="38"/>
      <c r="D106" s="38" t="s">
        <v>19</v>
      </c>
      <c r="E106" s="39"/>
      <c r="F106" s="40"/>
      <c r="G106" s="57"/>
      <c r="H106" s="42">
        <f t="shared" ref="H106" si="12">IF(E106=1,0,0)</f>
        <v>0</v>
      </c>
      <c r="I106" s="43"/>
      <c r="J106" s="43"/>
      <c r="K106" s="58"/>
    </row>
    <row r="107" spans="1:11" ht="15" x14ac:dyDescent="0.2">
      <c r="A107" s="44"/>
      <c r="B107" s="45"/>
      <c r="C107" s="45"/>
      <c r="D107" s="46" t="s">
        <v>65</v>
      </c>
      <c r="E107" s="59">
        <f>SUM(E87,E92,E97,E102)</f>
        <v>4</v>
      </c>
      <c r="F107" s="59">
        <f>SUM(F88,F89,F90,F93,F94,F95,F98,F99,F100,F103,F104,F105)</f>
        <v>0</v>
      </c>
      <c r="G107" s="48"/>
      <c r="H107" s="59">
        <f>SUM(H87:H106)</f>
        <v>0</v>
      </c>
      <c r="I107" s="49"/>
      <c r="J107" s="59"/>
      <c r="K107" s="60"/>
    </row>
    <row r="108" spans="1:11" ht="15" x14ac:dyDescent="0.2">
      <c r="A108" s="62">
        <v>7</v>
      </c>
      <c r="B108" s="63" t="s">
        <v>13</v>
      </c>
      <c r="C108" s="14" t="s">
        <v>14</v>
      </c>
      <c r="D108" s="14" t="s">
        <v>66</v>
      </c>
      <c r="E108" s="15">
        <v>1</v>
      </c>
      <c r="F108" s="16"/>
      <c r="G108" s="52"/>
      <c r="H108" s="17">
        <f>IF(E108=1,0,0)</f>
        <v>0</v>
      </c>
      <c r="I108" s="18"/>
      <c r="J108" s="64"/>
      <c r="K108" s="53"/>
    </row>
    <row r="109" spans="1:11" ht="15" x14ac:dyDescent="0.2">
      <c r="A109" s="62"/>
      <c r="B109" s="63"/>
      <c r="C109" s="14">
        <v>1</v>
      </c>
      <c r="D109" s="14" t="s">
        <v>16</v>
      </c>
      <c r="E109" s="31"/>
      <c r="F109" s="21"/>
      <c r="G109" s="52"/>
      <c r="H109" s="17">
        <f>IF(F109=1,80,0)</f>
        <v>0</v>
      </c>
      <c r="I109" s="18"/>
      <c r="J109" s="64"/>
      <c r="K109" s="53"/>
    </row>
    <row r="110" spans="1:11" ht="15" x14ac:dyDescent="0.2">
      <c r="A110" s="62"/>
      <c r="B110" s="63"/>
      <c r="C110" s="14">
        <v>2</v>
      </c>
      <c r="D110" s="14" t="s">
        <v>48</v>
      </c>
      <c r="E110" s="31"/>
      <c r="F110" s="21"/>
      <c r="G110" s="52"/>
      <c r="H110" s="17">
        <f>IF(F110=1,133,0)</f>
        <v>0</v>
      </c>
      <c r="I110" s="18"/>
      <c r="J110" s="64"/>
      <c r="K110" s="53"/>
    </row>
    <row r="111" spans="1:11" ht="15" x14ac:dyDescent="0.2">
      <c r="A111" s="62"/>
      <c r="B111" s="63"/>
      <c r="C111" s="14">
        <v>3</v>
      </c>
      <c r="D111" s="14" t="s">
        <v>51</v>
      </c>
      <c r="E111" s="31"/>
      <c r="F111" s="21"/>
      <c r="G111" s="52"/>
      <c r="H111" s="17">
        <f>IF(F111=1,234,0)</f>
        <v>0</v>
      </c>
      <c r="I111" s="18"/>
      <c r="J111" s="64"/>
      <c r="K111" s="53"/>
    </row>
    <row r="112" spans="1:11" ht="15" x14ac:dyDescent="0.2">
      <c r="A112" s="65"/>
      <c r="B112" s="66"/>
      <c r="C112" s="25"/>
      <c r="D112" s="25" t="s">
        <v>19</v>
      </c>
      <c r="E112" s="33"/>
      <c r="F112" s="27"/>
      <c r="G112" s="54"/>
      <c r="H112" s="29">
        <f t="shared" ref="H112" si="13">IF(E112=1,0,0)</f>
        <v>0</v>
      </c>
      <c r="I112" s="30"/>
      <c r="J112" s="67"/>
      <c r="K112" s="56"/>
    </row>
    <row r="113" spans="1:11" ht="15" x14ac:dyDescent="0.2">
      <c r="A113" s="62">
        <v>7</v>
      </c>
      <c r="B113" s="63" t="s">
        <v>20</v>
      </c>
      <c r="C113" s="14" t="s">
        <v>14</v>
      </c>
      <c r="D113" s="14" t="s">
        <v>66</v>
      </c>
      <c r="E113" s="15">
        <v>1</v>
      </c>
      <c r="F113" s="16"/>
      <c r="G113" s="52"/>
      <c r="H113" s="17">
        <f>IF(E113=1,0,0)</f>
        <v>0</v>
      </c>
      <c r="I113" s="18"/>
      <c r="J113" s="64"/>
      <c r="K113" s="53"/>
    </row>
    <row r="114" spans="1:11" ht="15" x14ac:dyDescent="0.2">
      <c r="A114" s="62"/>
      <c r="B114" s="63"/>
      <c r="C114" s="14">
        <v>1</v>
      </c>
      <c r="D114" s="14" t="s">
        <v>37</v>
      </c>
      <c r="E114" s="31"/>
      <c r="F114" s="21"/>
      <c r="G114" s="52"/>
      <c r="H114" s="17">
        <f>IF(F114=1,94,0)</f>
        <v>0</v>
      </c>
      <c r="I114" s="18"/>
      <c r="J114" s="64"/>
      <c r="K114" s="53"/>
    </row>
    <row r="115" spans="1:11" ht="15" x14ac:dyDescent="0.2">
      <c r="A115" s="62"/>
      <c r="B115" s="63"/>
      <c r="C115" s="14">
        <v>2</v>
      </c>
      <c r="D115" s="14" t="s">
        <v>25</v>
      </c>
      <c r="E115" s="31"/>
      <c r="F115" s="21"/>
      <c r="G115" s="52"/>
      <c r="H115" s="17">
        <f>IF(F115=1,144,0)</f>
        <v>0</v>
      </c>
      <c r="I115" s="18"/>
      <c r="J115" s="64"/>
      <c r="K115" s="53"/>
    </row>
    <row r="116" spans="1:11" ht="15" x14ac:dyDescent="0.2">
      <c r="A116" s="65"/>
      <c r="B116" s="66"/>
      <c r="C116" s="25"/>
      <c r="D116" s="25" t="s">
        <v>19</v>
      </c>
      <c r="E116" s="33"/>
      <c r="F116" s="28"/>
      <c r="G116" s="54"/>
      <c r="H116" s="29">
        <f>IF(F116=1,0,0)</f>
        <v>0</v>
      </c>
      <c r="I116" s="30"/>
      <c r="J116" s="67"/>
      <c r="K116" s="56"/>
    </row>
    <row r="117" spans="1:11" ht="15" x14ac:dyDescent="0.2">
      <c r="A117" s="62">
        <v>7</v>
      </c>
      <c r="B117" s="63" t="s">
        <v>24</v>
      </c>
      <c r="C117" s="14" t="s">
        <v>14</v>
      </c>
      <c r="D117" s="14" t="s">
        <v>66</v>
      </c>
      <c r="E117" s="15">
        <v>1</v>
      </c>
      <c r="F117" s="16"/>
      <c r="G117" s="52"/>
      <c r="H117" s="34">
        <f>IF(E117=1,0,0)</f>
        <v>0</v>
      </c>
      <c r="I117" s="18"/>
      <c r="J117" s="64"/>
      <c r="K117" s="53"/>
    </row>
    <row r="118" spans="1:11" ht="15" x14ac:dyDescent="0.2">
      <c r="A118" s="62"/>
      <c r="B118" s="63"/>
      <c r="C118" s="14">
        <v>1</v>
      </c>
      <c r="D118" s="14" t="s">
        <v>16</v>
      </c>
      <c r="E118" s="31"/>
      <c r="F118" s="21"/>
      <c r="G118" s="52"/>
      <c r="H118" s="17">
        <f>IF(F118=1,126,0)</f>
        <v>0</v>
      </c>
      <c r="I118" s="18"/>
      <c r="J118" s="64"/>
      <c r="K118" s="53"/>
    </row>
    <row r="119" spans="1:11" ht="15" x14ac:dyDescent="0.2">
      <c r="A119" s="62"/>
      <c r="B119" s="63"/>
      <c r="C119" s="14">
        <v>2</v>
      </c>
      <c r="D119" s="14" t="s">
        <v>48</v>
      </c>
      <c r="E119" s="31"/>
      <c r="F119" s="21"/>
      <c r="G119" s="52"/>
      <c r="H119" s="17">
        <f>IF(F119=1,159,0)</f>
        <v>0</v>
      </c>
      <c r="I119" s="18"/>
      <c r="J119" s="64"/>
      <c r="K119" s="53"/>
    </row>
    <row r="120" spans="1:11" ht="15" x14ac:dyDescent="0.2">
      <c r="A120" s="65"/>
      <c r="B120" s="66"/>
      <c r="C120" s="25"/>
      <c r="D120" s="25" t="s">
        <v>19</v>
      </c>
      <c r="E120" s="33"/>
      <c r="F120" s="27"/>
      <c r="G120" s="54"/>
      <c r="H120" s="29">
        <f>IF(F120=1,0,0)</f>
        <v>0</v>
      </c>
      <c r="I120" s="30"/>
      <c r="J120" s="67"/>
      <c r="K120" s="56"/>
    </row>
    <row r="121" spans="1:11" ht="15" x14ac:dyDescent="0.2">
      <c r="A121" s="62">
        <v>7</v>
      </c>
      <c r="B121" s="63" t="s">
        <v>26</v>
      </c>
      <c r="C121" s="14" t="s">
        <v>14</v>
      </c>
      <c r="D121" s="14" t="s">
        <v>66</v>
      </c>
      <c r="E121" s="15">
        <v>1</v>
      </c>
      <c r="F121" s="16"/>
      <c r="G121" s="52"/>
      <c r="H121" s="17">
        <f>IF(E121=1,0,0)</f>
        <v>0</v>
      </c>
      <c r="I121" s="18"/>
      <c r="J121" s="64"/>
      <c r="K121" s="53"/>
    </row>
    <row r="122" spans="1:11" ht="15" x14ac:dyDescent="0.2">
      <c r="A122" s="62"/>
      <c r="B122" s="63"/>
      <c r="C122" s="14">
        <v>1</v>
      </c>
      <c r="D122" s="14" t="s">
        <v>16</v>
      </c>
      <c r="E122" s="31"/>
      <c r="F122" s="21"/>
      <c r="G122" s="52"/>
      <c r="H122" s="17">
        <f>IF(F122=1,84,0)</f>
        <v>0</v>
      </c>
      <c r="I122" s="18"/>
      <c r="J122" s="64"/>
      <c r="K122" s="53"/>
    </row>
    <row r="123" spans="1:11" ht="15" x14ac:dyDescent="0.2">
      <c r="A123" s="62"/>
      <c r="B123" s="63"/>
      <c r="C123" s="14">
        <v>2</v>
      </c>
      <c r="D123" s="14" t="s">
        <v>22</v>
      </c>
      <c r="E123" s="31"/>
      <c r="F123" s="21"/>
      <c r="G123" s="52"/>
      <c r="H123" s="17">
        <f>IF(F123=1,18,0)</f>
        <v>0</v>
      </c>
      <c r="I123" s="18"/>
      <c r="J123" s="64"/>
      <c r="K123" s="53"/>
    </row>
    <row r="124" spans="1:11" ht="15" x14ac:dyDescent="0.2">
      <c r="A124" s="62"/>
      <c r="B124" s="63"/>
      <c r="C124" s="14">
        <v>3</v>
      </c>
      <c r="D124" s="14" t="s">
        <v>67</v>
      </c>
      <c r="E124" s="31"/>
      <c r="F124" s="21"/>
      <c r="G124" s="52"/>
      <c r="H124" s="17">
        <f>IF(F124=1,49,0)</f>
        <v>0</v>
      </c>
      <c r="I124" s="18"/>
      <c r="J124" s="64"/>
      <c r="K124" s="53"/>
    </row>
    <row r="125" spans="1:11" ht="15" x14ac:dyDescent="0.2">
      <c r="A125" s="65"/>
      <c r="B125" s="66"/>
      <c r="C125" s="25"/>
      <c r="D125" s="25" t="s">
        <v>19</v>
      </c>
      <c r="E125" s="33"/>
      <c r="F125" s="27"/>
      <c r="G125" s="54"/>
      <c r="H125" s="29">
        <f t="shared" ref="H125" si="14">IF(E125=1,0,0)</f>
        <v>0</v>
      </c>
      <c r="I125" s="30"/>
      <c r="J125" s="67"/>
      <c r="K125" s="30"/>
    </row>
    <row r="126" spans="1:11" ht="15" x14ac:dyDescent="0.2">
      <c r="A126" s="62">
        <v>7</v>
      </c>
      <c r="B126" s="63" t="s">
        <v>59</v>
      </c>
      <c r="C126" s="14" t="s">
        <v>14</v>
      </c>
      <c r="D126" s="14" t="s">
        <v>68</v>
      </c>
      <c r="E126" s="15"/>
      <c r="F126" s="16"/>
      <c r="G126" s="52"/>
      <c r="H126" s="17">
        <f>IF(E126=1,0,0)</f>
        <v>0</v>
      </c>
      <c r="I126" s="18"/>
      <c r="J126" s="64"/>
      <c r="K126" s="53"/>
    </row>
    <row r="127" spans="1:11" ht="15" x14ac:dyDescent="0.2">
      <c r="A127" s="62"/>
      <c r="B127" s="63"/>
      <c r="C127" s="14">
        <v>1</v>
      </c>
      <c r="D127" s="14" t="s">
        <v>21</v>
      </c>
      <c r="E127" s="31"/>
      <c r="F127" s="21">
        <v>1</v>
      </c>
      <c r="G127" s="52"/>
      <c r="H127" s="17">
        <f>IF(F127=1,13,0)</f>
        <v>13</v>
      </c>
      <c r="I127" s="18"/>
      <c r="J127" s="64"/>
      <c r="K127" s="53"/>
    </row>
    <row r="128" spans="1:11" ht="15" x14ac:dyDescent="0.2">
      <c r="A128" s="62"/>
      <c r="B128" s="63"/>
      <c r="C128" s="14">
        <v>2</v>
      </c>
      <c r="D128" s="14" t="s">
        <v>69</v>
      </c>
      <c r="E128" s="31"/>
      <c r="F128" s="21"/>
      <c r="G128" s="52"/>
      <c r="H128" s="17">
        <f>IF(F128=1,22,0)</f>
        <v>0</v>
      </c>
      <c r="I128" s="18"/>
      <c r="J128" s="64"/>
      <c r="K128" s="53"/>
    </row>
    <row r="129" spans="1:13" ht="15" x14ac:dyDescent="0.2">
      <c r="A129" s="73"/>
      <c r="B129" s="74"/>
      <c r="C129" s="14">
        <v>3</v>
      </c>
      <c r="D129" s="14" t="s">
        <v>22</v>
      </c>
      <c r="E129" s="31"/>
      <c r="F129" s="21"/>
      <c r="G129" s="52"/>
      <c r="H129" s="17">
        <f>IF(F129=1,55,0)</f>
        <v>0</v>
      </c>
      <c r="I129" s="18"/>
      <c r="J129" s="64"/>
      <c r="K129" s="53"/>
    </row>
    <row r="130" spans="1:13" ht="15.75" thickBot="1" x14ac:dyDescent="0.25">
      <c r="A130" s="75"/>
      <c r="B130" s="76"/>
      <c r="C130" s="38"/>
      <c r="D130" s="38" t="s">
        <v>19</v>
      </c>
      <c r="E130" s="39"/>
      <c r="F130" s="40"/>
      <c r="G130" s="57"/>
      <c r="H130" s="42">
        <f t="shared" ref="H130" si="15">IF(E130=1,0,0)</f>
        <v>0</v>
      </c>
      <c r="I130" s="43"/>
      <c r="J130" s="77"/>
      <c r="K130" s="43"/>
    </row>
    <row r="131" spans="1:13" ht="15" x14ac:dyDescent="0.2">
      <c r="A131" s="44"/>
      <c r="B131" s="45"/>
      <c r="C131" s="45"/>
      <c r="D131" s="46" t="s">
        <v>70</v>
      </c>
      <c r="E131" s="59">
        <f>SUM(E108,E113,E117,E121,E126)</f>
        <v>4</v>
      </c>
      <c r="F131" s="59">
        <f>SUM(F109,F110,F111,F114,F115,F118,F119,F122,F123,F124,F127,F128,F129)</f>
        <v>1</v>
      </c>
      <c r="G131" s="48"/>
      <c r="H131" s="59">
        <f>SUM(H108:H130)</f>
        <v>13</v>
      </c>
      <c r="I131" s="49"/>
      <c r="J131" s="59">
        <f>H131</f>
        <v>13</v>
      </c>
      <c r="K131" s="60"/>
    </row>
    <row r="132" spans="1:13" ht="15" x14ac:dyDescent="0.2">
      <c r="A132" s="62">
        <v>8</v>
      </c>
      <c r="B132" s="63" t="s">
        <v>13</v>
      </c>
      <c r="C132" s="14" t="s">
        <v>14</v>
      </c>
      <c r="D132" s="14" t="s">
        <v>66</v>
      </c>
      <c r="E132" s="15">
        <v>1</v>
      </c>
      <c r="F132" s="16"/>
      <c r="G132" s="52"/>
      <c r="H132" s="17">
        <f>IF(E132=1,0,0)</f>
        <v>0</v>
      </c>
      <c r="I132" s="18"/>
      <c r="J132" s="64"/>
      <c r="K132" s="53"/>
    </row>
    <row r="133" spans="1:13" ht="15" x14ac:dyDescent="0.2">
      <c r="A133" s="62"/>
      <c r="B133" s="63"/>
      <c r="C133" s="14">
        <v>1</v>
      </c>
      <c r="D133" s="14" t="s">
        <v>16</v>
      </c>
      <c r="E133" s="31"/>
      <c r="F133" s="21"/>
      <c r="G133" s="52"/>
      <c r="H133" s="17">
        <f>IF(F133=1,21,0)</f>
        <v>0</v>
      </c>
      <c r="I133" s="18"/>
      <c r="J133" s="64"/>
      <c r="K133" s="53"/>
    </row>
    <row r="134" spans="1:13" ht="15" x14ac:dyDescent="0.2">
      <c r="A134" s="62"/>
      <c r="B134" s="63"/>
      <c r="C134" s="14">
        <v>2</v>
      </c>
      <c r="D134" s="14" t="s">
        <v>48</v>
      </c>
      <c r="E134" s="31"/>
      <c r="F134" s="21"/>
      <c r="G134" s="52"/>
      <c r="H134" s="17">
        <f>IF(F134=1,36,0)</f>
        <v>0</v>
      </c>
      <c r="I134" s="18"/>
      <c r="J134" s="64"/>
      <c r="K134" s="53"/>
    </row>
    <row r="135" spans="1:13" ht="15" x14ac:dyDescent="0.2">
      <c r="A135" s="62"/>
      <c r="B135" s="63"/>
      <c r="C135" s="14">
        <v>3</v>
      </c>
      <c r="D135" s="14" t="s">
        <v>51</v>
      </c>
      <c r="E135" s="31"/>
      <c r="F135" s="21"/>
      <c r="G135" s="52"/>
      <c r="H135" s="17">
        <f>IF(F135=1,68,0)</f>
        <v>0</v>
      </c>
      <c r="I135" s="18"/>
      <c r="J135" s="64"/>
      <c r="K135" s="53"/>
      <c r="M135" s="78"/>
    </row>
    <row r="136" spans="1:13" ht="15" x14ac:dyDescent="0.2">
      <c r="A136" s="65"/>
      <c r="B136" s="66"/>
      <c r="C136" s="25"/>
      <c r="D136" s="25" t="s">
        <v>19</v>
      </c>
      <c r="E136" s="33"/>
      <c r="F136" s="27"/>
      <c r="G136" s="54"/>
      <c r="H136" s="29">
        <f t="shared" ref="H136" si="16">IF(E136=1,0,0)</f>
        <v>0</v>
      </c>
      <c r="I136" s="30"/>
      <c r="J136" s="67"/>
      <c r="K136" s="56"/>
    </row>
    <row r="137" spans="1:13" ht="15" x14ac:dyDescent="0.2">
      <c r="A137" s="62">
        <v>8</v>
      </c>
      <c r="B137" s="63" t="s">
        <v>20</v>
      </c>
      <c r="C137" s="14" t="s">
        <v>58</v>
      </c>
      <c r="D137" s="14" t="s">
        <v>66</v>
      </c>
      <c r="E137" s="15">
        <v>1</v>
      </c>
      <c r="F137" s="16"/>
      <c r="G137" s="52"/>
      <c r="H137" s="17">
        <f>IF(E137=1,0,0)</f>
        <v>0</v>
      </c>
      <c r="I137" s="18"/>
      <c r="J137" s="64"/>
      <c r="K137" s="53"/>
    </row>
    <row r="138" spans="1:13" ht="15" x14ac:dyDescent="0.2">
      <c r="A138" s="62"/>
      <c r="B138" s="63"/>
      <c r="C138" s="14">
        <v>1</v>
      </c>
      <c r="D138" s="14" t="s">
        <v>37</v>
      </c>
      <c r="E138" s="31"/>
      <c r="F138" s="21"/>
      <c r="G138" s="52"/>
      <c r="H138" s="17">
        <f>IF(F138=1,50,0)</f>
        <v>0</v>
      </c>
      <c r="I138" s="18"/>
      <c r="J138" s="64"/>
      <c r="K138" s="53"/>
    </row>
    <row r="139" spans="1:13" ht="15" x14ac:dyDescent="0.2">
      <c r="A139" s="62"/>
      <c r="B139" s="63"/>
      <c r="C139" s="14">
        <v>2</v>
      </c>
      <c r="D139" s="14" t="s">
        <v>48</v>
      </c>
      <c r="E139" s="31"/>
      <c r="F139" s="21"/>
      <c r="G139" s="52"/>
      <c r="H139" s="17">
        <f>IF(F139=1,75,0)</f>
        <v>0</v>
      </c>
      <c r="I139" s="18"/>
      <c r="J139" s="64"/>
      <c r="K139" s="53"/>
    </row>
    <row r="140" spans="1:13" ht="15" x14ac:dyDescent="0.2">
      <c r="A140" s="65"/>
      <c r="B140" s="66"/>
      <c r="C140" s="25"/>
      <c r="D140" s="25" t="s">
        <v>19</v>
      </c>
      <c r="E140" s="33"/>
      <c r="F140" s="27"/>
      <c r="G140" s="54"/>
      <c r="H140" s="29">
        <f>IF(F140=1,0,0)</f>
        <v>0</v>
      </c>
      <c r="I140" s="30"/>
      <c r="J140" s="67"/>
      <c r="K140" s="56"/>
    </row>
    <row r="141" spans="1:13" ht="15" x14ac:dyDescent="0.2">
      <c r="A141" s="62">
        <v>8</v>
      </c>
      <c r="B141" s="63" t="s">
        <v>24</v>
      </c>
      <c r="C141" s="14" t="s">
        <v>58</v>
      </c>
      <c r="D141" s="14" t="s">
        <v>66</v>
      </c>
      <c r="E141" s="15">
        <v>1</v>
      </c>
      <c r="F141" s="16"/>
      <c r="G141" s="52"/>
      <c r="H141" s="17">
        <f>IF(E141=1,0,0)</f>
        <v>0</v>
      </c>
      <c r="I141" s="18"/>
      <c r="J141" s="64"/>
      <c r="K141" s="53"/>
    </row>
    <row r="142" spans="1:13" ht="15" x14ac:dyDescent="0.2">
      <c r="A142" s="62"/>
      <c r="B142" s="63"/>
      <c r="C142" s="14">
        <v>1</v>
      </c>
      <c r="D142" s="14" t="s">
        <v>16</v>
      </c>
      <c r="E142" s="31"/>
      <c r="F142" s="21"/>
      <c r="G142" s="52"/>
      <c r="H142" s="17">
        <f>IF(F142=1,67,0)</f>
        <v>0</v>
      </c>
      <c r="I142" s="18"/>
      <c r="J142" s="64"/>
      <c r="K142" s="53"/>
    </row>
    <row r="143" spans="1:13" ht="15" x14ac:dyDescent="0.2">
      <c r="A143" s="62"/>
      <c r="B143" s="63"/>
      <c r="C143" s="14">
        <v>2</v>
      </c>
      <c r="D143" s="14" t="s">
        <v>25</v>
      </c>
      <c r="E143" s="31"/>
      <c r="F143" s="21"/>
      <c r="G143" s="52"/>
      <c r="H143" s="17">
        <f>IF(F143=1,131,0)</f>
        <v>0</v>
      </c>
      <c r="I143" s="18"/>
      <c r="J143" s="64"/>
      <c r="K143" s="53"/>
    </row>
    <row r="144" spans="1:13" ht="15" x14ac:dyDescent="0.2">
      <c r="A144" s="62"/>
      <c r="B144" s="63"/>
      <c r="C144" s="14">
        <v>3</v>
      </c>
      <c r="D144" s="14" t="s">
        <v>18</v>
      </c>
      <c r="E144" s="31"/>
      <c r="F144" s="21"/>
      <c r="G144" s="52"/>
      <c r="H144" s="17">
        <f>IF(F144=1,251,0)</f>
        <v>0</v>
      </c>
      <c r="I144" s="18"/>
      <c r="J144" s="64"/>
      <c r="K144" s="53"/>
    </row>
    <row r="145" spans="1:15" ht="15" x14ac:dyDescent="0.2">
      <c r="A145" s="65"/>
      <c r="B145" s="66"/>
      <c r="C145" s="25"/>
      <c r="D145" s="25" t="s">
        <v>19</v>
      </c>
      <c r="E145" s="33"/>
      <c r="F145" s="27"/>
      <c r="G145" s="54"/>
      <c r="H145" s="29">
        <f t="shared" ref="H145" si="17">IF(E145=1,0,0)</f>
        <v>0</v>
      </c>
      <c r="I145" s="30"/>
      <c r="J145" s="67"/>
      <c r="K145" s="56"/>
    </row>
    <row r="146" spans="1:15" ht="15" x14ac:dyDescent="0.2">
      <c r="A146" s="62">
        <v>8</v>
      </c>
      <c r="B146" s="63" t="s">
        <v>26</v>
      </c>
      <c r="C146" s="14" t="s">
        <v>58</v>
      </c>
      <c r="D146" s="14" t="s">
        <v>71</v>
      </c>
      <c r="E146" s="15">
        <v>1</v>
      </c>
      <c r="F146" s="16"/>
      <c r="G146" s="52"/>
      <c r="H146" s="17">
        <f>IF(E146=1,0,0)</f>
        <v>0</v>
      </c>
      <c r="I146" s="18"/>
      <c r="J146" s="64"/>
      <c r="K146" s="53"/>
    </row>
    <row r="147" spans="1:15" ht="15" x14ac:dyDescent="0.2">
      <c r="A147" s="62"/>
      <c r="B147" s="63"/>
      <c r="C147" s="14">
        <v>1</v>
      </c>
      <c r="D147" s="14" t="s">
        <v>16</v>
      </c>
      <c r="E147" s="31"/>
      <c r="F147" s="21"/>
      <c r="G147" s="52"/>
      <c r="H147" s="17">
        <f>IF(F147=1,186,0)</f>
        <v>0</v>
      </c>
      <c r="I147" s="18"/>
      <c r="J147" s="64"/>
      <c r="K147" s="53"/>
    </row>
    <row r="148" spans="1:15" ht="15" x14ac:dyDescent="0.2">
      <c r="A148" s="62"/>
      <c r="B148" s="63"/>
      <c r="C148" s="14">
        <v>2</v>
      </c>
      <c r="D148" s="14" t="s">
        <v>48</v>
      </c>
      <c r="E148" s="31"/>
      <c r="F148" s="21"/>
      <c r="G148" s="52"/>
      <c r="H148" s="17">
        <f>IF(F148=1,229,0)</f>
        <v>0</v>
      </c>
      <c r="I148" s="18"/>
      <c r="J148" s="64"/>
      <c r="K148" s="53"/>
    </row>
    <row r="149" spans="1:15" ht="15" x14ac:dyDescent="0.2">
      <c r="A149" s="62"/>
      <c r="B149" s="63"/>
      <c r="C149" s="14">
        <v>3</v>
      </c>
      <c r="D149" s="14" t="s">
        <v>51</v>
      </c>
      <c r="E149" s="31"/>
      <c r="F149" s="21"/>
      <c r="G149" s="52"/>
      <c r="H149" s="17">
        <f>IF(F149=1,310,0)</f>
        <v>0</v>
      </c>
      <c r="I149" s="18"/>
      <c r="J149" s="64"/>
      <c r="K149" s="53"/>
    </row>
    <row r="150" spans="1:15" ht="15" x14ac:dyDescent="0.2">
      <c r="A150" s="65"/>
      <c r="B150" s="66"/>
      <c r="C150" s="25"/>
      <c r="D150" s="25" t="s">
        <v>19</v>
      </c>
      <c r="E150" s="33"/>
      <c r="F150" s="27"/>
      <c r="G150" s="54"/>
      <c r="H150" s="29">
        <f t="shared" ref="H150" si="18">IF(E150=1,0,0)</f>
        <v>0</v>
      </c>
      <c r="I150" s="30"/>
      <c r="J150" s="67"/>
      <c r="K150" s="56"/>
    </row>
    <row r="151" spans="1:15" ht="15" x14ac:dyDescent="0.2">
      <c r="A151" s="62">
        <v>8</v>
      </c>
      <c r="B151" s="63" t="s">
        <v>59</v>
      </c>
      <c r="C151" s="14" t="s">
        <v>58</v>
      </c>
      <c r="D151" s="14" t="s">
        <v>72</v>
      </c>
      <c r="E151" s="15">
        <v>1</v>
      </c>
      <c r="F151" s="16"/>
      <c r="G151" s="52"/>
      <c r="H151" s="17">
        <f>IF(E151=1,0,0)</f>
        <v>0</v>
      </c>
      <c r="I151" s="18"/>
      <c r="J151" s="64"/>
      <c r="K151" s="53"/>
    </row>
    <row r="152" spans="1:15" ht="15" x14ac:dyDescent="0.2">
      <c r="A152" s="62"/>
      <c r="B152" s="63"/>
      <c r="C152" s="14">
        <v>1</v>
      </c>
      <c r="D152" s="14" t="s">
        <v>22</v>
      </c>
      <c r="E152" s="31"/>
      <c r="F152" s="21"/>
      <c r="G152" s="52"/>
      <c r="H152" s="17">
        <f>IF(F152=1,48,0)</f>
        <v>0</v>
      </c>
      <c r="I152" s="18"/>
      <c r="J152" s="64"/>
      <c r="K152" s="53"/>
    </row>
    <row r="153" spans="1:15" ht="15" x14ac:dyDescent="0.2">
      <c r="A153" s="62"/>
      <c r="B153" s="63"/>
      <c r="C153" s="14">
        <v>2</v>
      </c>
      <c r="D153" s="14" t="s">
        <v>67</v>
      </c>
      <c r="E153" s="31"/>
      <c r="F153" s="21"/>
      <c r="G153" s="52"/>
      <c r="H153" s="17">
        <f>IF(F153=1,82,0)</f>
        <v>0</v>
      </c>
      <c r="I153" s="18"/>
      <c r="J153" s="68"/>
      <c r="K153" s="18"/>
    </row>
    <row r="154" spans="1:15" ht="15" x14ac:dyDescent="0.2">
      <c r="A154" s="62"/>
      <c r="B154" s="63"/>
      <c r="C154" s="14">
        <v>3</v>
      </c>
      <c r="D154" s="14" t="s">
        <v>23</v>
      </c>
      <c r="E154" s="31"/>
      <c r="F154" s="21"/>
      <c r="G154" s="52"/>
      <c r="H154" s="17">
        <f>IF(F154=1,122,0)</f>
        <v>0</v>
      </c>
      <c r="I154" s="18"/>
      <c r="J154" s="68"/>
      <c r="K154" s="18"/>
      <c r="L154" s="79"/>
    </row>
    <row r="155" spans="1:15" ht="15.75" thickBot="1" x14ac:dyDescent="0.25">
      <c r="A155" s="69"/>
      <c r="B155" s="70"/>
      <c r="C155" s="38"/>
      <c r="D155" s="38" t="s">
        <v>19</v>
      </c>
      <c r="E155" s="39"/>
      <c r="F155" s="40"/>
      <c r="G155" s="57"/>
      <c r="H155" s="42">
        <f t="shared" ref="H155" si="19">IF(E155=1,0,0)</f>
        <v>0</v>
      </c>
      <c r="I155" s="43"/>
      <c r="J155" s="77"/>
      <c r="K155" s="43"/>
      <c r="L155" s="79"/>
      <c r="O155" s="80"/>
    </row>
    <row r="156" spans="1:15" ht="15" x14ac:dyDescent="0.2">
      <c r="A156" s="44"/>
      <c r="B156" s="45"/>
      <c r="C156" s="45"/>
      <c r="D156" s="46" t="s">
        <v>73</v>
      </c>
      <c r="E156" s="59">
        <f>SUM(E132,E137,E141,E146,E151)</f>
        <v>5</v>
      </c>
      <c r="F156" s="59">
        <f>SUM(F133:F135,F138:F139,F142:F144,F147:F149,F152:F154)</f>
        <v>0</v>
      </c>
      <c r="G156" s="48"/>
      <c r="H156" s="59">
        <f>SUM(H132:H155)</f>
        <v>0</v>
      </c>
      <c r="I156" s="49"/>
      <c r="J156" s="59">
        <f>H156</f>
        <v>0</v>
      </c>
      <c r="K156" s="60"/>
    </row>
    <row r="157" spans="1:15" ht="15" x14ac:dyDescent="0.2">
      <c r="A157" s="19">
        <v>9</v>
      </c>
      <c r="B157" s="14" t="s">
        <v>13</v>
      </c>
      <c r="C157" s="14" t="s">
        <v>14</v>
      </c>
      <c r="D157" s="14" t="s">
        <v>15</v>
      </c>
      <c r="E157" s="15">
        <v>1</v>
      </c>
      <c r="F157" s="16"/>
      <c r="G157" s="52"/>
      <c r="H157" s="17">
        <f>IF(E157=1,0,0)</f>
        <v>0</v>
      </c>
      <c r="I157" s="53"/>
      <c r="J157" s="53"/>
      <c r="K157" s="53"/>
    </row>
    <row r="158" spans="1:15" ht="15" x14ac:dyDescent="0.2">
      <c r="A158" s="19"/>
      <c r="B158" s="14"/>
      <c r="C158" s="14">
        <v>1</v>
      </c>
      <c r="D158" s="32" t="s">
        <v>16</v>
      </c>
      <c r="E158" s="31"/>
      <c r="F158" s="21"/>
      <c r="G158" s="52"/>
      <c r="H158" s="17">
        <f>IF(F158=1,115,0)</f>
        <v>0</v>
      </c>
      <c r="I158" s="53"/>
      <c r="J158" s="53"/>
      <c r="K158" s="53"/>
    </row>
    <row r="159" spans="1:15" ht="15" x14ac:dyDescent="0.2">
      <c r="A159" s="19"/>
      <c r="B159" s="14"/>
      <c r="C159" s="14">
        <v>2</v>
      </c>
      <c r="D159" s="32" t="s">
        <v>48</v>
      </c>
      <c r="E159" s="31"/>
      <c r="F159" s="21"/>
      <c r="G159" s="52"/>
      <c r="H159" s="17">
        <f>IF(F159=1,192,0)</f>
        <v>0</v>
      </c>
      <c r="I159" s="53"/>
      <c r="J159" s="18"/>
      <c r="K159" s="53"/>
    </row>
    <row r="160" spans="1:15" ht="15" x14ac:dyDescent="0.2">
      <c r="A160" s="19"/>
      <c r="B160" s="14"/>
      <c r="C160" s="14">
        <v>3</v>
      </c>
      <c r="D160" s="32" t="s">
        <v>51</v>
      </c>
      <c r="E160" s="31"/>
      <c r="F160" s="21"/>
      <c r="G160" s="52"/>
      <c r="H160" s="17">
        <f>IF(F160=1,338,0)</f>
        <v>0</v>
      </c>
      <c r="I160" s="53"/>
      <c r="J160" s="18"/>
      <c r="K160" s="53"/>
    </row>
    <row r="161" spans="1:11" ht="15" x14ac:dyDescent="0.2">
      <c r="A161" s="24"/>
      <c r="B161" s="25"/>
      <c r="C161" s="25"/>
      <c r="D161" s="81" t="s">
        <v>19</v>
      </c>
      <c r="E161" s="28"/>
      <c r="F161" s="27"/>
      <c r="G161" s="54"/>
      <c r="H161" s="29">
        <f t="shared" ref="H161" si="20">IF(E161=1,0,0)</f>
        <v>0</v>
      </c>
      <c r="I161" s="56"/>
      <c r="J161" s="30"/>
      <c r="K161" s="56"/>
    </row>
    <row r="162" spans="1:11" ht="15" x14ac:dyDescent="0.2">
      <c r="A162" s="19">
        <v>9</v>
      </c>
      <c r="B162" s="14" t="s">
        <v>20</v>
      </c>
      <c r="C162" s="14" t="s">
        <v>14</v>
      </c>
      <c r="D162" s="32" t="s">
        <v>15</v>
      </c>
      <c r="E162" s="15">
        <v>1</v>
      </c>
      <c r="F162" s="16"/>
      <c r="G162" s="52"/>
      <c r="H162" s="17">
        <f>IF(E162=1,0,0)</f>
        <v>0</v>
      </c>
      <c r="I162" s="53"/>
      <c r="J162" s="18"/>
      <c r="K162" s="53"/>
    </row>
    <row r="163" spans="1:11" ht="15" x14ac:dyDescent="0.2">
      <c r="A163" s="19"/>
      <c r="B163" s="14"/>
      <c r="C163" s="14">
        <v>1</v>
      </c>
      <c r="D163" s="14" t="s">
        <v>16</v>
      </c>
      <c r="E163" s="31"/>
      <c r="F163" s="21"/>
      <c r="G163" s="52"/>
      <c r="H163" s="17">
        <f>IF(F163=1,22,0)</f>
        <v>0</v>
      </c>
      <c r="I163" s="53"/>
      <c r="J163" s="53"/>
      <c r="K163" s="53"/>
    </row>
    <row r="164" spans="1:11" ht="15" x14ac:dyDescent="0.2">
      <c r="A164" s="19"/>
      <c r="B164" s="14"/>
      <c r="C164" s="14">
        <v>2</v>
      </c>
      <c r="D164" s="14" t="s">
        <v>48</v>
      </c>
      <c r="E164" s="31"/>
      <c r="F164" s="21"/>
      <c r="G164" s="52"/>
      <c r="H164" s="17">
        <f>IF(F164=1,37,0)</f>
        <v>0</v>
      </c>
      <c r="I164" s="18"/>
      <c r="J164" s="18"/>
      <c r="K164" s="53"/>
    </row>
    <row r="165" spans="1:11" ht="15" x14ac:dyDescent="0.2">
      <c r="A165" s="19"/>
      <c r="B165" s="14"/>
      <c r="C165" s="14">
        <v>3</v>
      </c>
      <c r="D165" s="14" t="s">
        <v>51</v>
      </c>
      <c r="E165" s="31"/>
      <c r="F165" s="21"/>
      <c r="G165" s="16"/>
      <c r="H165" s="82">
        <f>IF(F165=1,66,0)</f>
        <v>0</v>
      </c>
      <c r="I165" s="83"/>
      <c r="J165" s="83"/>
      <c r="K165" s="18"/>
    </row>
    <row r="166" spans="1:11" ht="15.75" thickBot="1" x14ac:dyDescent="0.25">
      <c r="A166" s="37"/>
      <c r="B166" s="38"/>
      <c r="C166" s="38"/>
      <c r="D166" s="38" t="s">
        <v>19</v>
      </c>
      <c r="E166" s="39"/>
      <c r="F166" s="40"/>
      <c r="G166" s="57"/>
      <c r="H166" s="42">
        <f t="shared" ref="H166" si="21">IF(E166=1,0,0)</f>
        <v>0</v>
      </c>
      <c r="I166" s="43"/>
      <c r="J166" s="43"/>
      <c r="K166" s="58"/>
    </row>
    <row r="167" spans="1:11" ht="15" x14ac:dyDescent="0.2">
      <c r="A167" s="44"/>
      <c r="B167" s="45"/>
      <c r="C167" s="45"/>
      <c r="D167" s="46" t="s">
        <v>74</v>
      </c>
      <c r="E167" s="59">
        <f>SUM(E157,E162)</f>
        <v>2</v>
      </c>
      <c r="F167" s="59">
        <f>SUM(F158:F160,F163:F165)</f>
        <v>0</v>
      </c>
      <c r="G167" s="48"/>
      <c r="H167" s="59">
        <f>SUM(H157:H166)</f>
        <v>0</v>
      </c>
      <c r="I167" s="49"/>
      <c r="J167" s="59"/>
      <c r="K167" s="60"/>
    </row>
    <row r="168" spans="1:11" ht="15" x14ac:dyDescent="0.2">
      <c r="A168" s="84"/>
      <c r="B168" s="84"/>
      <c r="C168" s="84"/>
      <c r="D168" s="85"/>
      <c r="E168" s="51"/>
      <c r="F168" s="86"/>
      <c r="G168" s="86"/>
      <c r="H168" s="87"/>
      <c r="I168" s="87"/>
      <c r="J168" s="87"/>
      <c r="K168" s="87"/>
    </row>
    <row r="169" spans="1:11" ht="45.75" customHeight="1" x14ac:dyDescent="0.2">
      <c r="E169" s="88" t="s">
        <v>6</v>
      </c>
      <c r="F169" s="89" t="s">
        <v>7</v>
      </c>
      <c r="G169" s="89" t="s">
        <v>8</v>
      </c>
      <c r="H169" s="90" t="s">
        <v>9</v>
      </c>
      <c r="I169" s="90" t="s">
        <v>10</v>
      </c>
      <c r="J169" s="90" t="s">
        <v>11</v>
      </c>
      <c r="K169" s="90" t="s">
        <v>12</v>
      </c>
    </row>
    <row r="170" spans="1:11" ht="22.5" x14ac:dyDescent="0.4">
      <c r="E170" s="91">
        <f>SUM(E23,E39,E53,E64,E86,E107,E131,E156,E167)</f>
        <v>32</v>
      </c>
      <c r="F170" s="91">
        <f>SUM(F23,F39,F53,F64,F86,F107,F131,F156,F167)</f>
        <v>1</v>
      </c>
      <c r="G170" s="92">
        <v>0</v>
      </c>
      <c r="H170" s="92">
        <f>SUM(H23,H39,H53,H64,H86,H107,H131,H156,H167)</f>
        <v>13</v>
      </c>
      <c r="I170" s="93">
        <f>IF(H170&gt;5000,1,0)</f>
        <v>0</v>
      </c>
      <c r="J170" s="92">
        <f>SUM(J64,J131,J156)</f>
        <v>13</v>
      </c>
      <c r="K170" s="93">
        <f>IF(J170&gt;2000,1,0)</f>
        <v>0</v>
      </c>
    </row>
  </sheetData>
  <sheetProtection algorithmName="SHA-512" hashValue="oEJx89wqcgkrCGH2RxNiTixKv/4FgaQwu8I+UEn2jJ0CX9kTQNh3wL7q3oXtQ7gofUm0u8PxqiuyGzXuJWh3zg==" saltValue="v6yqVcMYU7mh12OvHNPj8A==" spinCount="100000" sheet="1" objects="1" scenarios="1"/>
  <mergeCells count="1">
    <mergeCell ref="A1:D1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92459-97F7-431D-A0BE-DC8F2510780C}">
  <sheetPr codeName="Sheet95"/>
  <dimension ref="A1:G46"/>
  <sheetViews>
    <sheetView workbookViewId="0">
      <selection activeCell="N9" sqref="N9"/>
    </sheetView>
  </sheetViews>
  <sheetFormatPr defaultRowHeight="12.75" x14ac:dyDescent="0.2"/>
  <cols>
    <col min="1" max="1" width="13" style="12" customWidth="1"/>
    <col min="2" max="2" width="11.5703125" style="12" customWidth="1"/>
    <col min="3" max="3" width="12.5703125" style="12" customWidth="1"/>
    <col min="4" max="4" width="42.42578125" style="12" customWidth="1"/>
    <col min="5" max="5" width="12.5703125" style="12" customWidth="1"/>
    <col min="6" max="6" width="20" style="7" customWidth="1"/>
    <col min="7" max="16384" width="9.140625" style="8"/>
  </cols>
  <sheetData>
    <row r="1" spans="1:7" s="3" customFormat="1" ht="21" x14ac:dyDescent="0.25">
      <c r="A1" s="144" t="s">
        <v>95</v>
      </c>
      <c r="B1" s="144"/>
      <c r="C1" s="144"/>
      <c r="D1" s="144"/>
      <c r="E1" s="144"/>
      <c r="F1" s="2"/>
    </row>
    <row r="2" spans="1:7" ht="15" x14ac:dyDescent="0.2">
      <c r="A2" s="6"/>
      <c r="B2" s="6"/>
      <c r="C2" s="6"/>
      <c r="D2" s="6"/>
      <c r="E2" s="6"/>
    </row>
    <row r="3" spans="1:7" s="12" customFormat="1" ht="30" x14ac:dyDescent="0.25">
      <c r="A3" s="120" t="s">
        <v>2</v>
      </c>
      <c r="B3" s="121" t="s">
        <v>3</v>
      </c>
      <c r="C3" s="121" t="s">
        <v>4</v>
      </c>
      <c r="D3" s="121" t="s">
        <v>5</v>
      </c>
      <c r="E3" s="122" t="s">
        <v>96</v>
      </c>
      <c r="F3" s="122" t="s">
        <v>97</v>
      </c>
    </row>
    <row r="4" spans="1:7" ht="15" x14ac:dyDescent="0.2">
      <c r="A4" s="19">
        <v>1</v>
      </c>
      <c r="B4" s="14" t="s">
        <v>13</v>
      </c>
      <c r="C4" s="14" t="s">
        <v>14</v>
      </c>
      <c r="D4" s="14" t="s">
        <v>15</v>
      </c>
      <c r="E4" s="123">
        <v>43</v>
      </c>
      <c r="F4" s="124">
        <v>0</v>
      </c>
    </row>
    <row r="5" spans="1:7" ht="15" x14ac:dyDescent="0.2">
      <c r="A5" s="19">
        <v>1</v>
      </c>
      <c r="B5" s="14" t="s">
        <v>20</v>
      </c>
      <c r="C5" s="14" t="s">
        <v>14</v>
      </c>
      <c r="D5" s="14" t="s">
        <v>21</v>
      </c>
      <c r="E5" s="123">
        <v>50</v>
      </c>
      <c r="F5" s="124">
        <v>0</v>
      </c>
    </row>
    <row r="6" spans="1:7" ht="15" x14ac:dyDescent="0.2">
      <c r="A6" s="19">
        <v>1</v>
      </c>
      <c r="B6" s="14" t="s">
        <v>24</v>
      </c>
      <c r="C6" s="14" t="s">
        <v>14</v>
      </c>
      <c r="D6" s="14" t="s">
        <v>15</v>
      </c>
      <c r="E6" s="123">
        <v>44</v>
      </c>
      <c r="F6" s="125">
        <v>0</v>
      </c>
    </row>
    <row r="7" spans="1:7" ht="15" x14ac:dyDescent="0.2">
      <c r="A7" s="19">
        <v>1</v>
      </c>
      <c r="B7" s="14" t="s">
        <v>26</v>
      </c>
      <c r="C7" s="14" t="s">
        <v>14</v>
      </c>
      <c r="D7" s="14" t="s">
        <v>15</v>
      </c>
      <c r="E7" s="123">
        <v>44</v>
      </c>
      <c r="F7" s="124">
        <v>0</v>
      </c>
    </row>
    <row r="8" spans="1:7" ht="15" x14ac:dyDescent="0.2">
      <c r="A8" s="126"/>
      <c r="B8" s="127"/>
      <c r="C8" s="127"/>
      <c r="D8" s="128"/>
      <c r="E8" s="129"/>
      <c r="F8" s="130">
        <f>SUM(F4:F7)</f>
        <v>0</v>
      </c>
    </row>
    <row r="9" spans="1:7" ht="15" x14ac:dyDescent="0.2">
      <c r="A9" s="19">
        <v>2</v>
      </c>
      <c r="B9" s="14" t="s">
        <v>13</v>
      </c>
      <c r="C9" s="14" t="s">
        <v>14</v>
      </c>
      <c r="D9" s="14" t="s">
        <v>31</v>
      </c>
      <c r="E9" s="123">
        <v>43</v>
      </c>
      <c r="F9" s="125">
        <v>0</v>
      </c>
      <c r="G9" s="78"/>
    </row>
    <row r="10" spans="1:7" ht="15" x14ac:dyDescent="0.2">
      <c r="A10" s="19">
        <v>2</v>
      </c>
      <c r="B10" s="14" t="s">
        <v>20</v>
      </c>
      <c r="C10" s="14" t="s">
        <v>14</v>
      </c>
      <c r="D10" s="14" t="s">
        <v>21</v>
      </c>
      <c r="E10" s="123">
        <v>36</v>
      </c>
      <c r="F10" s="125">
        <v>0</v>
      </c>
      <c r="G10" s="78"/>
    </row>
    <row r="11" spans="1:7" ht="30" x14ac:dyDescent="0.2">
      <c r="A11" s="19">
        <v>2</v>
      </c>
      <c r="B11" s="14" t="s">
        <v>24</v>
      </c>
      <c r="C11" s="14" t="s">
        <v>14</v>
      </c>
      <c r="D11" s="14" t="s">
        <v>35</v>
      </c>
      <c r="E11" s="123">
        <v>36</v>
      </c>
      <c r="F11" s="124">
        <v>0</v>
      </c>
    </row>
    <row r="12" spans="1:7" ht="15" x14ac:dyDescent="0.2">
      <c r="A12" s="126"/>
      <c r="B12" s="127"/>
      <c r="C12" s="127"/>
      <c r="D12" s="128"/>
      <c r="E12" s="129"/>
      <c r="F12" s="130">
        <f>SUM(F9:F11)</f>
        <v>0</v>
      </c>
    </row>
    <row r="13" spans="1:7" ht="15" x14ac:dyDescent="0.2">
      <c r="A13" s="19">
        <v>3</v>
      </c>
      <c r="B13" s="14" t="s">
        <v>13</v>
      </c>
      <c r="C13" s="14" t="s">
        <v>14</v>
      </c>
      <c r="D13" s="14" t="s">
        <v>40</v>
      </c>
      <c r="E13" s="123">
        <v>39</v>
      </c>
      <c r="F13" s="124">
        <v>0</v>
      </c>
    </row>
    <row r="14" spans="1:7" ht="15" x14ac:dyDescent="0.2">
      <c r="A14" s="19">
        <v>3</v>
      </c>
      <c r="B14" s="14" t="s">
        <v>20</v>
      </c>
      <c r="C14" s="14" t="s">
        <v>41</v>
      </c>
      <c r="D14" s="14" t="s">
        <v>42</v>
      </c>
      <c r="E14" s="123">
        <v>35</v>
      </c>
      <c r="F14" s="124">
        <v>0</v>
      </c>
    </row>
    <row r="15" spans="1:7" ht="15" x14ac:dyDescent="0.2">
      <c r="A15" s="19">
        <v>3</v>
      </c>
      <c r="B15" s="14" t="s">
        <v>24</v>
      </c>
      <c r="C15" s="14" t="s">
        <v>41</v>
      </c>
      <c r="D15" s="14" t="s">
        <v>42</v>
      </c>
      <c r="E15" s="123">
        <v>36</v>
      </c>
      <c r="F15" s="124">
        <v>0</v>
      </c>
    </row>
    <row r="16" spans="1:7" ht="15" x14ac:dyDescent="0.2">
      <c r="A16" s="126"/>
      <c r="B16" s="127"/>
      <c r="C16" s="127"/>
      <c r="D16" s="128"/>
      <c r="E16" s="129"/>
      <c r="F16" s="130">
        <f>SUM(F13:F15)</f>
        <v>0</v>
      </c>
    </row>
    <row r="17" spans="1:6" ht="15" x14ac:dyDescent="0.2">
      <c r="A17" s="19">
        <v>4</v>
      </c>
      <c r="B17" s="14" t="s">
        <v>13</v>
      </c>
      <c r="C17" s="14" t="s">
        <v>14</v>
      </c>
      <c r="D17" s="14" t="s">
        <v>47</v>
      </c>
      <c r="E17" s="123">
        <v>34</v>
      </c>
      <c r="F17" s="124">
        <v>0</v>
      </c>
    </row>
    <row r="18" spans="1:6" ht="15" x14ac:dyDescent="0.2">
      <c r="A18" s="19">
        <v>4</v>
      </c>
      <c r="B18" s="14" t="s">
        <v>20</v>
      </c>
      <c r="C18" s="14" t="s">
        <v>14</v>
      </c>
      <c r="D18" s="14" t="s">
        <v>50</v>
      </c>
      <c r="E18" s="123">
        <v>35</v>
      </c>
      <c r="F18" s="124">
        <v>0</v>
      </c>
    </row>
    <row r="19" spans="1:6" ht="15" x14ac:dyDescent="0.2">
      <c r="A19" s="126"/>
      <c r="B19" s="127"/>
      <c r="C19" s="127"/>
      <c r="D19" s="128"/>
      <c r="E19" s="129"/>
      <c r="F19" s="130">
        <f>SUM(F17:F18)</f>
        <v>0</v>
      </c>
    </row>
    <row r="20" spans="1:6" ht="15" x14ac:dyDescent="0.2">
      <c r="A20" s="19">
        <v>5</v>
      </c>
      <c r="B20" s="14" t="s">
        <v>13</v>
      </c>
      <c r="C20" s="14" t="s">
        <v>14</v>
      </c>
      <c r="D20" s="14" t="s">
        <v>54</v>
      </c>
      <c r="E20" s="123">
        <v>40</v>
      </c>
      <c r="F20" s="125">
        <v>0</v>
      </c>
    </row>
    <row r="21" spans="1:6" ht="15" x14ac:dyDescent="0.2">
      <c r="A21" s="19">
        <v>5</v>
      </c>
      <c r="B21" s="14" t="s">
        <v>20</v>
      </c>
      <c r="C21" s="14" t="s">
        <v>14</v>
      </c>
      <c r="D21" s="14" t="s">
        <v>42</v>
      </c>
      <c r="E21" s="123">
        <v>49</v>
      </c>
      <c r="F21" s="125">
        <v>0</v>
      </c>
    </row>
    <row r="22" spans="1:6" ht="15" x14ac:dyDescent="0.2">
      <c r="A22" s="19">
        <v>5</v>
      </c>
      <c r="B22" s="14" t="s">
        <v>24</v>
      </c>
      <c r="C22" s="14" t="s">
        <v>14</v>
      </c>
      <c r="D22" s="14" t="s">
        <v>55</v>
      </c>
      <c r="E22" s="123">
        <v>49</v>
      </c>
      <c r="F22" s="125">
        <v>0</v>
      </c>
    </row>
    <row r="23" spans="1:6" ht="15" x14ac:dyDescent="0.2">
      <c r="A23" s="19">
        <v>5</v>
      </c>
      <c r="B23" s="14" t="s">
        <v>26</v>
      </c>
      <c r="C23" s="14" t="s">
        <v>58</v>
      </c>
      <c r="D23" s="14" t="s">
        <v>40</v>
      </c>
      <c r="E23" s="123">
        <v>45</v>
      </c>
      <c r="F23" s="125">
        <v>0</v>
      </c>
    </row>
    <row r="24" spans="1:6" ht="15" x14ac:dyDescent="0.2">
      <c r="A24" s="19">
        <v>5</v>
      </c>
      <c r="B24" s="14" t="s">
        <v>59</v>
      </c>
      <c r="C24" s="14" t="s">
        <v>14</v>
      </c>
      <c r="D24" s="14" t="s">
        <v>55</v>
      </c>
      <c r="E24" s="123">
        <v>43</v>
      </c>
      <c r="F24" s="124">
        <v>0</v>
      </c>
    </row>
    <row r="25" spans="1:6" ht="15" x14ac:dyDescent="0.2">
      <c r="A25" s="126"/>
      <c r="B25" s="127"/>
      <c r="C25" s="127"/>
      <c r="D25" s="128"/>
      <c r="E25" s="129"/>
      <c r="F25" s="130">
        <f>SUM(F20:F24)</f>
        <v>0</v>
      </c>
    </row>
    <row r="26" spans="1:6" ht="15" x14ac:dyDescent="0.2">
      <c r="A26" s="19">
        <v>6</v>
      </c>
      <c r="B26" s="14" t="s">
        <v>13</v>
      </c>
      <c r="C26" s="14" t="s">
        <v>14</v>
      </c>
      <c r="D26" s="14" t="s">
        <v>62</v>
      </c>
      <c r="E26" s="123">
        <v>50</v>
      </c>
      <c r="F26" s="125">
        <v>0</v>
      </c>
    </row>
    <row r="27" spans="1:6" ht="15" x14ac:dyDescent="0.2">
      <c r="A27" s="19">
        <v>6</v>
      </c>
      <c r="B27" s="14" t="s">
        <v>20</v>
      </c>
      <c r="C27" s="14" t="s">
        <v>58</v>
      </c>
      <c r="D27" s="14" t="s">
        <v>64</v>
      </c>
      <c r="E27" s="123">
        <v>41</v>
      </c>
      <c r="F27" s="124">
        <v>0</v>
      </c>
    </row>
    <row r="28" spans="1:6" ht="15" x14ac:dyDescent="0.2">
      <c r="A28" s="19">
        <v>6</v>
      </c>
      <c r="B28" s="14" t="s">
        <v>24</v>
      </c>
      <c r="C28" s="14" t="s">
        <v>58</v>
      </c>
      <c r="D28" s="14" t="s">
        <v>62</v>
      </c>
      <c r="E28" s="123">
        <v>41</v>
      </c>
      <c r="F28" s="125">
        <v>0</v>
      </c>
    </row>
    <row r="29" spans="1:6" ht="15" x14ac:dyDescent="0.2">
      <c r="A29" s="19">
        <v>6</v>
      </c>
      <c r="B29" s="14" t="s">
        <v>26</v>
      </c>
      <c r="C29" s="14" t="s">
        <v>58</v>
      </c>
      <c r="D29" s="14" t="s">
        <v>62</v>
      </c>
      <c r="E29" s="123">
        <v>47</v>
      </c>
      <c r="F29" s="124">
        <v>0</v>
      </c>
    </row>
    <row r="30" spans="1:6" ht="15" x14ac:dyDescent="0.2">
      <c r="A30" s="126"/>
      <c r="B30" s="127"/>
      <c r="C30" s="127"/>
      <c r="D30" s="128"/>
      <c r="E30" s="129"/>
      <c r="F30" s="130">
        <f>SUM(F26:F29)</f>
        <v>0</v>
      </c>
    </row>
    <row r="31" spans="1:6" ht="15" x14ac:dyDescent="0.2">
      <c r="A31" s="19">
        <v>7</v>
      </c>
      <c r="B31" s="14" t="s">
        <v>13</v>
      </c>
      <c r="C31" s="14" t="s">
        <v>14</v>
      </c>
      <c r="D31" s="14" t="s">
        <v>66</v>
      </c>
      <c r="E31" s="123">
        <v>28</v>
      </c>
      <c r="F31" s="124">
        <v>0</v>
      </c>
    </row>
    <row r="32" spans="1:6" ht="15" x14ac:dyDescent="0.2">
      <c r="A32" s="19">
        <v>7</v>
      </c>
      <c r="B32" s="14" t="s">
        <v>20</v>
      </c>
      <c r="C32" s="14" t="s">
        <v>14</v>
      </c>
      <c r="D32" s="14" t="s">
        <v>66</v>
      </c>
      <c r="E32" s="123">
        <v>51</v>
      </c>
      <c r="F32" s="124">
        <v>0</v>
      </c>
    </row>
    <row r="33" spans="1:6" ht="15" x14ac:dyDescent="0.2">
      <c r="A33" s="19">
        <v>7</v>
      </c>
      <c r="B33" s="14" t="s">
        <v>24</v>
      </c>
      <c r="C33" s="14" t="s">
        <v>14</v>
      </c>
      <c r="D33" s="14" t="s">
        <v>66</v>
      </c>
      <c r="E33" s="123">
        <v>42</v>
      </c>
      <c r="F33" s="125">
        <v>0</v>
      </c>
    </row>
    <row r="34" spans="1:6" ht="15" x14ac:dyDescent="0.2">
      <c r="A34" s="19">
        <v>7</v>
      </c>
      <c r="B34" s="14" t="s">
        <v>26</v>
      </c>
      <c r="C34" s="14" t="s">
        <v>14</v>
      </c>
      <c r="D34" s="14" t="s">
        <v>66</v>
      </c>
      <c r="E34" s="123">
        <v>40</v>
      </c>
      <c r="F34" s="124">
        <v>0</v>
      </c>
    </row>
    <row r="35" spans="1:6" ht="15" x14ac:dyDescent="0.2">
      <c r="A35" s="19">
        <v>7</v>
      </c>
      <c r="B35" s="14" t="s">
        <v>59</v>
      </c>
      <c r="C35" s="14" t="s">
        <v>14</v>
      </c>
      <c r="D35" s="14" t="s">
        <v>68</v>
      </c>
      <c r="E35" s="123">
        <v>40</v>
      </c>
      <c r="F35" s="124">
        <v>0</v>
      </c>
    </row>
    <row r="36" spans="1:6" ht="15" x14ac:dyDescent="0.2">
      <c r="A36" s="126"/>
      <c r="B36" s="127"/>
      <c r="C36" s="127"/>
      <c r="D36" s="128"/>
      <c r="E36" s="129"/>
      <c r="F36" s="130">
        <f>SUM(F31:F35)</f>
        <v>0</v>
      </c>
    </row>
    <row r="37" spans="1:6" ht="15" x14ac:dyDescent="0.2">
      <c r="A37" s="19">
        <v>8</v>
      </c>
      <c r="B37" s="14" t="s">
        <v>13</v>
      </c>
      <c r="C37" s="14" t="s">
        <v>14</v>
      </c>
      <c r="D37" s="14" t="s">
        <v>66</v>
      </c>
      <c r="E37" s="123">
        <v>34</v>
      </c>
      <c r="F37" s="124">
        <v>0</v>
      </c>
    </row>
    <row r="38" spans="1:6" ht="15" x14ac:dyDescent="0.2">
      <c r="A38" s="19">
        <v>8</v>
      </c>
      <c r="B38" s="14" t="s">
        <v>20</v>
      </c>
      <c r="C38" s="14" t="s">
        <v>58</v>
      </c>
      <c r="D38" s="14" t="s">
        <v>66</v>
      </c>
      <c r="E38" s="123">
        <v>44</v>
      </c>
      <c r="F38" s="124">
        <v>0</v>
      </c>
    </row>
    <row r="39" spans="1:6" ht="15" x14ac:dyDescent="0.2">
      <c r="A39" s="19">
        <v>8</v>
      </c>
      <c r="B39" s="14" t="s">
        <v>24</v>
      </c>
      <c r="C39" s="14" t="s">
        <v>58</v>
      </c>
      <c r="D39" s="14" t="s">
        <v>66</v>
      </c>
      <c r="E39" s="123">
        <v>41</v>
      </c>
      <c r="F39" s="124">
        <v>0</v>
      </c>
    </row>
    <row r="40" spans="1:6" ht="15" x14ac:dyDescent="0.2">
      <c r="A40" s="19">
        <v>8</v>
      </c>
      <c r="B40" s="14" t="s">
        <v>26</v>
      </c>
      <c r="C40" s="14" t="s">
        <v>58</v>
      </c>
      <c r="D40" s="14" t="s">
        <v>71</v>
      </c>
      <c r="E40" s="123">
        <v>38</v>
      </c>
      <c r="F40" s="124">
        <v>0</v>
      </c>
    </row>
    <row r="41" spans="1:6" ht="15" x14ac:dyDescent="0.2">
      <c r="A41" s="19">
        <v>8</v>
      </c>
      <c r="B41" s="14" t="s">
        <v>59</v>
      </c>
      <c r="C41" s="14" t="s">
        <v>58</v>
      </c>
      <c r="D41" s="14" t="s">
        <v>72</v>
      </c>
      <c r="E41" s="123">
        <v>35</v>
      </c>
      <c r="F41" s="124">
        <v>0</v>
      </c>
    </row>
    <row r="42" spans="1:6" ht="15" x14ac:dyDescent="0.2">
      <c r="A42" s="126"/>
      <c r="B42" s="127"/>
      <c r="C42" s="127"/>
      <c r="D42" s="128"/>
      <c r="E42" s="129"/>
      <c r="F42" s="130">
        <f>SUM(F37:F41)</f>
        <v>0</v>
      </c>
    </row>
    <row r="43" spans="1:6" ht="15" x14ac:dyDescent="0.2">
      <c r="A43" s="19">
        <v>9</v>
      </c>
      <c r="B43" s="14" t="s">
        <v>13</v>
      </c>
      <c r="C43" s="14" t="s">
        <v>14</v>
      </c>
      <c r="D43" s="14" t="s">
        <v>15</v>
      </c>
      <c r="E43" s="123">
        <v>39</v>
      </c>
      <c r="F43" s="124">
        <v>0</v>
      </c>
    </row>
    <row r="44" spans="1:6" ht="15" x14ac:dyDescent="0.2">
      <c r="A44" s="19">
        <v>9</v>
      </c>
      <c r="B44" s="14" t="s">
        <v>20</v>
      </c>
      <c r="C44" s="14" t="s">
        <v>14</v>
      </c>
      <c r="D44" s="14" t="s">
        <v>15</v>
      </c>
      <c r="E44" s="123">
        <v>40</v>
      </c>
      <c r="F44" s="124">
        <v>0</v>
      </c>
    </row>
    <row r="45" spans="1:6" ht="15" x14ac:dyDescent="0.2">
      <c r="A45" s="131"/>
      <c r="B45" s="132"/>
      <c r="C45" s="132"/>
      <c r="D45" s="133"/>
      <c r="E45" s="134"/>
      <c r="F45" s="135">
        <f>SUM(F43:F44)</f>
        <v>0</v>
      </c>
    </row>
    <row r="46" spans="1:6" x14ac:dyDescent="0.2">
      <c r="E46" s="136" t="s">
        <v>98</v>
      </c>
      <c r="F46" s="137">
        <f>SUM(F8,F12,F16,F19,F25,F30,F36,F42,F45)</f>
        <v>0</v>
      </c>
    </row>
  </sheetData>
  <sheetProtection algorithmName="SHA-512" hashValue="E1r2SEQoqD+JwnsnKLmfw1WoCoQeTZ2edoN4gW2B4YZgFZXaIzX8yfZbYoDFCL8giqea7m5gcKQFptol1whPvQ==" saltValue="HeS6GSs2RJyUOSj1k7cSWg==" spinCount="100000" sheet="1" objects="1" scenarios="1"/>
  <mergeCells count="1">
    <mergeCell ref="A1:E1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32CF-DBFA-48B4-8353-1BB443AFA614}">
  <sheetPr codeName="Sheet96"/>
  <dimension ref="B2:Y15"/>
  <sheetViews>
    <sheetView zoomScale="85" zoomScaleNormal="85" workbookViewId="0">
      <selection activeCell="U12" sqref="U12"/>
    </sheetView>
  </sheetViews>
  <sheetFormatPr defaultRowHeight="15" x14ac:dyDescent="0.25"/>
  <cols>
    <col min="1" max="8" width="17" customWidth="1"/>
  </cols>
  <sheetData>
    <row r="2" spans="2:25" ht="71.25" customHeight="1" x14ac:dyDescent="0.25">
      <c r="B2" s="11" t="s">
        <v>6</v>
      </c>
      <c r="C2" s="11" t="s">
        <v>7</v>
      </c>
      <c r="D2" s="11" t="s">
        <v>8</v>
      </c>
      <c r="E2" s="11" t="s">
        <v>9</v>
      </c>
      <c r="F2" s="11" t="s">
        <v>10</v>
      </c>
      <c r="G2" s="11" t="s">
        <v>11</v>
      </c>
      <c r="H2" s="11" t="s">
        <v>12</v>
      </c>
      <c r="N2" s="117"/>
      <c r="O2" s="117"/>
      <c r="Q2" s="119"/>
      <c r="R2" s="84" t="s">
        <v>9</v>
      </c>
      <c r="S2" s="117"/>
      <c r="X2" s="118" t="s">
        <v>90</v>
      </c>
      <c r="Y2" s="118"/>
    </row>
    <row r="3" spans="2:25" x14ac:dyDescent="0.25">
      <c r="B3" s="99">
        <f>SUM(Sheet1:Results!E170)</f>
        <v>1336</v>
      </c>
      <c r="C3" s="99">
        <f>SUM(Sheet1:Results!F170)</f>
        <v>1206</v>
      </c>
      <c r="D3" s="99">
        <f>SUM(Sheet1:Results!G170)</f>
        <v>53</v>
      </c>
      <c r="E3" s="99">
        <f>SUM(Sheet1:Results!H170)</f>
        <v>281198</v>
      </c>
      <c r="F3" s="99">
        <f>SUM(Sheet1:Results!I170)</f>
        <v>26</v>
      </c>
      <c r="G3" s="99">
        <f>SUM(Sheet1:Results!J170)</f>
        <v>120249</v>
      </c>
      <c r="H3" s="99">
        <f>SUM(Sheet1:Results!K170)</f>
        <v>32</v>
      </c>
      <c r="N3" s="115"/>
      <c r="O3" s="102"/>
      <c r="Q3" s="119" t="s">
        <v>92</v>
      </c>
      <c r="R3" s="119">
        <v>3024</v>
      </c>
      <c r="W3" t="s">
        <v>93</v>
      </c>
      <c r="X3">
        <v>1293</v>
      </c>
    </row>
    <row r="4" spans="2:25" x14ac:dyDescent="0.25">
      <c r="E4" s="115">
        <f>AVERAGE(Sheet1:Results!H170)</f>
        <v>3023.6344086021504</v>
      </c>
      <c r="F4" s="102"/>
      <c r="G4" s="102">
        <f>AVERAGE(Sheet1:Results!J170)</f>
        <v>1293</v>
      </c>
      <c r="Q4" s="119" t="s">
        <v>91</v>
      </c>
      <c r="R4" s="119">
        <v>5000</v>
      </c>
      <c r="W4" t="s">
        <v>91</v>
      </c>
      <c r="X4">
        <v>2000</v>
      </c>
    </row>
    <row r="10" spans="2:25" x14ac:dyDescent="0.25">
      <c r="B10" s="114"/>
      <c r="C10" s="99" t="s">
        <v>87</v>
      </c>
      <c r="D10" s="99" t="s">
        <v>88</v>
      </c>
    </row>
    <row r="11" spans="2:25" x14ac:dyDescent="0.25">
      <c r="B11" s="114" t="s">
        <v>77</v>
      </c>
      <c r="C11" s="99">
        <v>53</v>
      </c>
      <c r="D11" s="99">
        <v>40</v>
      </c>
    </row>
    <row r="12" spans="2:25" x14ac:dyDescent="0.25">
      <c r="B12" s="114"/>
      <c r="C12" s="99" t="s">
        <v>89</v>
      </c>
      <c r="D12" s="99" t="s">
        <v>88</v>
      </c>
    </row>
    <row r="13" spans="2:25" x14ac:dyDescent="0.25">
      <c r="B13" s="114" t="s">
        <v>79</v>
      </c>
      <c r="C13" s="99">
        <v>26</v>
      </c>
      <c r="D13" s="99">
        <v>67</v>
      </c>
    </row>
    <row r="14" spans="2:25" x14ac:dyDescent="0.25">
      <c r="B14" s="114"/>
      <c r="C14" s="99" t="s">
        <v>89</v>
      </c>
      <c r="D14" s="99" t="s">
        <v>88</v>
      </c>
    </row>
    <row r="15" spans="2:25" x14ac:dyDescent="0.25">
      <c r="B15" s="114" t="s">
        <v>81</v>
      </c>
      <c r="C15" s="99">
        <v>32</v>
      </c>
      <c r="D15" s="99">
        <v>61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96</vt:i4>
      </vt:variant>
    </vt:vector>
  </HeadingPairs>
  <TitlesOfParts>
    <vt:vector size="96" baseType="lpstr">
      <vt:lpstr>DASHBOARD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  <vt:lpstr>Sheet21</vt:lpstr>
      <vt:lpstr>Sheet22</vt:lpstr>
      <vt:lpstr>Sheet23</vt:lpstr>
      <vt:lpstr>Sheet24</vt:lpstr>
      <vt:lpstr>Sheet25</vt:lpstr>
      <vt:lpstr>Sheet26</vt:lpstr>
      <vt:lpstr>Sheet27</vt:lpstr>
      <vt:lpstr>Sheet28</vt:lpstr>
      <vt:lpstr>Sheet29</vt:lpstr>
      <vt:lpstr>Sheet30</vt:lpstr>
      <vt:lpstr>Sheet31</vt:lpstr>
      <vt:lpstr>Sheet32</vt:lpstr>
      <vt:lpstr>Sheet33</vt:lpstr>
      <vt:lpstr>Sheet34</vt:lpstr>
      <vt:lpstr>Sheet35</vt:lpstr>
      <vt:lpstr>Sheet36</vt:lpstr>
      <vt:lpstr>Sheet37</vt:lpstr>
      <vt:lpstr>Sheet38</vt:lpstr>
      <vt:lpstr>Sheet39</vt:lpstr>
      <vt:lpstr>Sheet40</vt:lpstr>
      <vt:lpstr>Sheet41</vt:lpstr>
      <vt:lpstr>Sheet42</vt:lpstr>
      <vt:lpstr>Sheet43</vt:lpstr>
      <vt:lpstr>Sheet44</vt:lpstr>
      <vt:lpstr>Sheet45</vt:lpstr>
      <vt:lpstr>Sheet46</vt:lpstr>
      <vt:lpstr>Sheet47</vt:lpstr>
      <vt:lpstr>Sheet48</vt:lpstr>
      <vt:lpstr>Sheet49</vt:lpstr>
      <vt:lpstr>Sheet50</vt:lpstr>
      <vt:lpstr>Sheet51</vt:lpstr>
      <vt:lpstr>Sheet52</vt:lpstr>
      <vt:lpstr>Sheet53</vt:lpstr>
      <vt:lpstr>Sheet54</vt:lpstr>
      <vt:lpstr>Sheet55</vt:lpstr>
      <vt:lpstr>Sheet56</vt:lpstr>
      <vt:lpstr>Sheet57</vt:lpstr>
      <vt:lpstr>Sheet58</vt:lpstr>
      <vt:lpstr>Sheet59</vt:lpstr>
      <vt:lpstr>Sheet60</vt:lpstr>
      <vt:lpstr>Sheet61</vt:lpstr>
      <vt:lpstr>Sheet62</vt:lpstr>
      <vt:lpstr>Sheet63</vt:lpstr>
      <vt:lpstr>Sheet64</vt:lpstr>
      <vt:lpstr>Sheet65</vt:lpstr>
      <vt:lpstr>Sheet66</vt:lpstr>
      <vt:lpstr>Sheet67</vt:lpstr>
      <vt:lpstr>Sheet68</vt:lpstr>
      <vt:lpstr>Sheet69</vt:lpstr>
      <vt:lpstr>Sheet70</vt:lpstr>
      <vt:lpstr>Sheet71</vt:lpstr>
      <vt:lpstr>Sheet72</vt:lpstr>
      <vt:lpstr>Sheet73</vt:lpstr>
      <vt:lpstr>Sheet74</vt:lpstr>
      <vt:lpstr>Sheet75</vt:lpstr>
      <vt:lpstr>Sheet76</vt:lpstr>
      <vt:lpstr>Sheet77</vt:lpstr>
      <vt:lpstr>Sheet78</vt:lpstr>
      <vt:lpstr>Sheet79</vt:lpstr>
      <vt:lpstr>Sheet80</vt:lpstr>
      <vt:lpstr>Sheet81</vt:lpstr>
      <vt:lpstr>Sheet82</vt:lpstr>
      <vt:lpstr>Sheet83</vt:lpstr>
      <vt:lpstr>Sheet84</vt:lpstr>
      <vt:lpstr>Sheet85</vt:lpstr>
      <vt:lpstr>Sheet86</vt:lpstr>
      <vt:lpstr>Sheet87</vt:lpstr>
      <vt:lpstr>Sheet88</vt:lpstr>
      <vt:lpstr>Sheet89</vt:lpstr>
      <vt:lpstr>Sheet90</vt:lpstr>
      <vt:lpstr>Sheet91</vt:lpstr>
      <vt:lpstr>Sheet92</vt:lpstr>
      <vt:lpstr>Sheet93</vt:lpstr>
      <vt:lpstr>Most Selected Scenarios </vt:lpstr>
      <vt:lpstr>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Shaffer, Jaret</dc:creator>
  <cp:lastModifiedBy>Shaffer, Jaret</cp:lastModifiedBy>
  <dcterms:created xsi:type="dcterms:W3CDTF">2019-04-16T17:15:40Z</dcterms:created>
  <dcterms:modified xsi:type="dcterms:W3CDTF">2019-04-29T20:05:22Z</dcterms:modified>
  <cp:contentStatus/>
</cp:coreProperties>
</file>